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82e074e7cdc7891/Desktop/BTAG/JCFEMS/SDAO Analysis FY 25-26 Cash Analysis/"/>
    </mc:Choice>
  </mc:AlternateContent>
  <xr:revisionPtr revIDLastSave="0" documentId="8_{F6F363DE-48FB-4D6C-B983-1BC0DA40DEA4}" xr6:coauthVersionLast="47" xr6:coauthVersionMax="47" xr10:uidLastSave="{00000000-0000-0000-0000-000000000000}"/>
  <bookViews>
    <workbookView xWindow="-108" yWindow="-108" windowWidth="23256" windowHeight="13896" activeTab="2" xr2:uid="{8AAB51C3-9239-4E9D-A8D5-BB28A0DB2AC5}"/>
  </bookViews>
  <sheets>
    <sheet name="23-24" sheetId="6" r:id="rId1"/>
    <sheet name="24-25" sheetId="3" r:id="rId2"/>
    <sheet name="25-26" sheetId="1" r:id="rId3"/>
    <sheet name="25-26 Budget" sheetId="4" state="hidden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2">'25-26'!$A$1:$AH$179</definedName>
    <definedName name="_xlnm.Print_Titles" localSheetId="0">'23-24'!$A:$H,'23-24'!$5:$5</definedName>
    <definedName name="_xlnm.Print_Titles" localSheetId="1">'24-25'!$A:$I,'24-25'!$5:$5</definedName>
    <definedName name="_xlnm.Print_Titles" localSheetId="2">'25-26'!$A:$I,'25-26'!$6:$6</definedName>
    <definedName name="_xlnm.Print_Titles" localSheetId="3">'25-26 Budget'!$A:$I,'25-26 Budget'!$5:$6</definedName>
    <definedName name="QB_COLUMN_290" localSheetId="3" hidden="1">'25-26 Budget'!#REF!</definedName>
    <definedName name="QB_COLUMN_2921" localSheetId="0" hidden="1">'23-24'!$I$5</definedName>
    <definedName name="QB_COLUMN_2921" localSheetId="1" hidden="1">'24-25'!$J$5</definedName>
    <definedName name="QB_COLUMN_2921" localSheetId="2" hidden="1">'25-26'!$J$6</definedName>
    <definedName name="QB_COLUMN_29210" localSheetId="0" hidden="1">'23-24'!$AA$5</definedName>
    <definedName name="QB_COLUMN_29210" localSheetId="1" hidden="1">'24-25'!$AB$5</definedName>
    <definedName name="QB_COLUMN_29210" localSheetId="2" hidden="1">'25-26'!$AB$6</definedName>
    <definedName name="QB_COLUMN_29211" localSheetId="0" hidden="1">'23-24'!$AC$5</definedName>
    <definedName name="QB_COLUMN_29211" localSheetId="1" hidden="1">'24-25'!$AD$5</definedName>
    <definedName name="QB_COLUMN_29211" localSheetId="2" hidden="1">'25-26'!$AD$6</definedName>
    <definedName name="QB_COLUMN_29212" localSheetId="0" hidden="1">'23-24'!$AE$5</definedName>
    <definedName name="QB_COLUMN_29212" localSheetId="1" hidden="1">'24-25'!$AF$5</definedName>
    <definedName name="QB_COLUMN_29212" localSheetId="2" hidden="1">'25-26'!$AF$6</definedName>
    <definedName name="QB_COLUMN_2922" localSheetId="0" hidden="1">'23-24'!$K$5</definedName>
    <definedName name="QB_COLUMN_2922" localSheetId="1" hidden="1">'24-25'!$L$5</definedName>
    <definedName name="QB_COLUMN_2922" localSheetId="2" hidden="1">'25-26'!$L$6</definedName>
    <definedName name="QB_COLUMN_2923" localSheetId="0" hidden="1">'23-24'!$M$5</definedName>
    <definedName name="QB_COLUMN_2923" localSheetId="1" hidden="1">'24-25'!$N$5</definedName>
    <definedName name="QB_COLUMN_2923" localSheetId="2" hidden="1">'25-26'!$N$6</definedName>
    <definedName name="QB_COLUMN_2924" localSheetId="0" hidden="1">'23-24'!$O$5</definedName>
    <definedName name="QB_COLUMN_2924" localSheetId="1" hidden="1">'24-25'!$P$5</definedName>
    <definedName name="QB_COLUMN_2924" localSheetId="2" hidden="1">'25-26'!$P$6</definedName>
    <definedName name="QB_COLUMN_2925" localSheetId="0" hidden="1">'23-24'!$Q$5</definedName>
    <definedName name="QB_COLUMN_2925" localSheetId="1" hidden="1">'24-25'!$R$5</definedName>
    <definedName name="QB_COLUMN_2925" localSheetId="2" hidden="1">'25-26'!$R$6</definedName>
    <definedName name="QB_COLUMN_2926" localSheetId="0" hidden="1">'23-24'!$S$5</definedName>
    <definedName name="QB_COLUMN_2926" localSheetId="1" hidden="1">'24-25'!$T$5</definedName>
    <definedName name="QB_COLUMN_2926" localSheetId="2" hidden="1">'25-26'!$T$6</definedName>
    <definedName name="QB_COLUMN_2927" localSheetId="0" hidden="1">'23-24'!$U$5</definedName>
    <definedName name="QB_COLUMN_2927" localSheetId="1" hidden="1">'24-25'!$V$5</definedName>
    <definedName name="QB_COLUMN_2927" localSheetId="2" hidden="1">'25-26'!$V$6</definedName>
    <definedName name="QB_COLUMN_2928" localSheetId="0" hidden="1">'23-24'!$W$5</definedName>
    <definedName name="QB_COLUMN_2928" localSheetId="1" hidden="1">'24-25'!$X$5</definedName>
    <definedName name="QB_COLUMN_2928" localSheetId="2" hidden="1">'25-26'!$X$6</definedName>
    <definedName name="QB_COLUMN_2929" localSheetId="0" hidden="1">'23-24'!$Y$5</definedName>
    <definedName name="QB_COLUMN_2929" localSheetId="1" hidden="1">'24-25'!$Z$5</definedName>
    <definedName name="QB_COLUMN_2929" localSheetId="2" hidden="1">'25-26'!$Z$6</definedName>
    <definedName name="QB_COLUMN_2930" localSheetId="0" hidden="1">'23-24'!$AG$5</definedName>
    <definedName name="QB_COLUMN_2930" localSheetId="1" hidden="1">'24-25'!$AH$5</definedName>
    <definedName name="QB_COLUMN_2930" localSheetId="2" hidden="1">'25-26'!$AH$6</definedName>
    <definedName name="QB_COLUMN_59201" localSheetId="3" hidden="1">'25-26 Budget'!#REF!</definedName>
    <definedName name="QB_COLUMN_59202" localSheetId="3" hidden="1">'25-26 Budget'!#REF!</definedName>
    <definedName name="QB_COLUMN_59203" localSheetId="3" hidden="1">'25-26 Budget'!#REF!</definedName>
    <definedName name="QB_COLUMN_59204" localSheetId="3" hidden="1">'25-26 Budget'!#REF!</definedName>
    <definedName name="QB_COLUMN_59205" localSheetId="3" hidden="1">'25-26 Budget'!#REF!</definedName>
    <definedName name="QB_COLUMN_59300" localSheetId="3" hidden="1">'25-26 Budget'!#REF!</definedName>
    <definedName name="QB_COLUMN_63620" localSheetId="3" hidden="1">'25-26 Budget'!$M$6</definedName>
    <definedName name="QB_COLUMN_63621" localSheetId="3" hidden="1">'25-26 Budget'!#REF!</definedName>
    <definedName name="QB_COLUMN_63622" localSheetId="3" hidden="1">'25-26 Budget'!#REF!</definedName>
    <definedName name="QB_COLUMN_63623" localSheetId="3" hidden="1">'25-26 Budget'!#REF!</definedName>
    <definedName name="QB_COLUMN_63624" localSheetId="3" hidden="1">'25-26 Budget'!#REF!</definedName>
    <definedName name="QB_COLUMN_63625" localSheetId="3" hidden="1">'25-26 Budget'!#REF!</definedName>
    <definedName name="QB_COLUMN_64430" localSheetId="3" hidden="1">'25-26 Budget'!$O$6</definedName>
    <definedName name="QB_COLUMN_64431" localSheetId="3" hidden="1">'25-26 Budget'!#REF!</definedName>
    <definedName name="QB_COLUMN_64432" localSheetId="3" hidden="1">'25-26 Budget'!#REF!</definedName>
    <definedName name="QB_COLUMN_64433" localSheetId="3" hidden="1">'25-26 Budget'!#REF!</definedName>
    <definedName name="QB_COLUMN_64434" localSheetId="3" hidden="1">'25-26 Budget'!#REF!</definedName>
    <definedName name="QB_COLUMN_64435" localSheetId="3" hidden="1">'25-26 Budget'!#REF!</definedName>
    <definedName name="QB_COLUMN_76211" localSheetId="3" hidden="1">'25-26 Budget'!#REF!</definedName>
    <definedName name="QB_COLUMN_76212" localSheetId="3" hidden="1">'25-26 Budget'!#REF!</definedName>
    <definedName name="QB_COLUMN_76213" localSheetId="3" hidden="1">'25-26 Budget'!#REF!</definedName>
    <definedName name="QB_COLUMN_76214" localSheetId="3" hidden="1">'25-26 Budget'!#REF!</definedName>
    <definedName name="QB_COLUMN_76215" localSheetId="3" hidden="1">'25-26 Budget'!#REF!</definedName>
    <definedName name="QB_COLUMN_76310" localSheetId="3" hidden="1">'25-26 Budget'!$K$6</definedName>
    <definedName name="QB_DATA_0" localSheetId="0" hidden="1">'23-24'!$10:$10,'23-24'!$11:$11,'23-24'!$13:$13,'23-24'!$14:$14,'23-24'!$16:$16,'23-24'!$17:$17,'23-24'!$18:$18,'23-24'!$20:$20,'23-24'!$22:$22,'23-24'!$23:$23,'23-24'!$24:$24,'23-24'!$25:$25,'23-24'!$26:$26,'23-24'!$27:$27,'23-24'!$30:$30,'23-24'!$31:$31</definedName>
    <definedName name="QB_DATA_0" localSheetId="1" hidden="1">'24-25'!#REF!,'24-25'!#REF!,'24-25'!#REF!,'24-25'!$11:$11,'24-25'!$13:$13,'24-25'!$16:$16,'24-25'!$17:$17,'24-25'!#REF!,'24-25'!$18:$18,'24-25'!$19:$19,'24-25'!$21:$21,'24-25'!$24:$24,'24-25'!$25:$25,'24-25'!#REF!,'24-25'!#REF!,'24-25'!$26:$26</definedName>
    <definedName name="QB_DATA_0" localSheetId="2" hidden="1">'25-26'!#REF!,'25-26'!#REF!,'25-26'!#REF!,'25-26'!#REF!,'25-26'!$16:$16,'25-26'!$17:$17,'25-26'!$20:$20,'25-26'!$21:$21,'25-26'!#REF!,'25-26'!#REF!,'25-26'!$22:$22,'25-26'!$24:$24,'25-26'!$26:$26,'25-26'!$27:$27,'25-26'!#REF!,'25-26'!#REF!</definedName>
    <definedName name="QB_DATA_0" localSheetId="3" hidden="1">'25-26 Budget'!$11:$11,'25-26 Budget'!$14:$14,'25-26 Budget'!$15:$15,'25-26 Budget'!$16:$16,'25-26 Budget'!$17:$17,'25-26 Budget'!$19:$19,'25-26 Budget'!$21:$21,'25-26 Budget'!$22:$22,'25-26 Budget'!$23:$23,'25-26 Budget'!$24:$24,'25-26 Budget'!$25:$25,'25-26 Budget'!$26:$26,'25-26 Budget'!$29:$29,'25-26 Budget'!$30:$30,'25-26 Budget'!$31:$31,'25-26 Budget'!$32:$32</definedName>
    <definedName name="QB_DATA_1" localSheetId="0" hidden="1">'23-24'!$32:$32,'23-24'!$33:$33,'23-24'!$34:$34,'23-24'!$35:$35,'23-24'!$36:$36,'23-24'!$37:$37,'23-24'!$38:$38,'23-24'!$40:$40,'23-24'!$41:$41,'23-24'!$46:$46,'23-24'!$47:$47,'23-24'!$49:$49,'23-24'!$50:$50,'23-24'!$51:$51,'23-24'!$52:$52,'23-24'!$53:$53</definedName>
    <definedName name="QB_DATA_1" localSheetId="1" hidden="1">'24-25'!$27:$27,'24-25'!$28:$28,'24-25'!$29:$29,'24-25'!$30:$30,'24-25'!$31:$31,'24-25'!$32:$32,'24-25'!$35:$35,'24-25'!$36:$36,'24-25'!$37:$37,'24-25'!$38:$38,'24-25'!$39:$39,'24-25'!$46:$46,'24-25'!$47:$47,'24-25'!$48:$48,'24-25'!$49:$49,'24-25'!$50:$50</definedName>
    <definedName name="QB_DATA_1" localSheetId="2" hidden="1">'25-26'!$28:$28,'25-26'!$29:$29,'25-26'!$32:$32,'25-26'!$33:$33,'25-26'!$36:$36,'25-26'!$37:$37,'25-26'!$38:$38,'25-26'!$39:$39,'25-26'!$40:$40,'25-26'!$46:$46,'25-26'!$48:$48,'25-26'!$50:$50,'25-26'!$51:$51,'25-26'!$52:$52,'25-26'!$53:$53,'25-26'!$54:$54</definedName>
    <definedName name="QB_DATA_1" localSheetId="3" hidden="1">'25-26 Budget'!$33:$33,'25-26 Budget'!$34:$34,'25-26 Budget'!$35:$35,'25-26 Budget'!$36:$36,'25-26 Budget'!$37:$37,'25-26 Budget'!$39:$39,'25-26 Budget'!$40:$40,'25-26 Budget'!$41:$41,'25-26 Budget'!$43:$43,'25-26 Budget'!$44:$44,'25-26 Budget'!$45:$45,'25-26 Budget'!$46:$46,'25-26 Budget'!$48:$48,'25-26 Budget'!$49:$49,'25-26 Budget'!$50:$50,'25-26 Budget'!$51:$51</definedName>
    <definedName name="QB_DATA_10" localSheetId="3" hidden="1">'25-26 Budget'!$200:$200,'25-26 Budget'!$201:$201,'25-26 Budget'!$202:$202,'25-26 Budget'!$203:$203,'25-26 Budget'!$204:$204,'25-26 Budget'!$205:$205,'25-26 Budget'!$206:$206,'25-26 Budget'!$208:$208,'25-26 Budget'!$209:$209,'25-26 Budget'!$210:$210,'25-26 Budget'!$211:$211,'25-26 Budget'!$212:$212,'25-26 Budget'!$213:$213,'25-26 Budget'!$214:$214,'25-26 Budget'!$215:$215,'25-26 Budget'!$216:$216</definedName>
    <definedName name="QB_DATA_11" localSheetId="3" hidden="1">'25-26 Budget'!$217:$217,'25-26 Budget'!$218:$218,'25-26 Budget'!$219:$219,'25-26 Budget'!$220:$220,'25-26 Budget'!$221:$221,'25-26 Budget'!$222:$222,'25-26 Budget'!$223:$223,'25-26 Budget'!$224:$224,'25-26 Budget'!$225:$225,'25-26 Budget'!$226:$226,'25-26 Budget'!$227:$227,'25-26 Budget'!$228:$228,'25-26 Budget'!$229:$229,'25-26 Budget'!$231:$231,'25-26 Budget'!$232:$232,'25-26 Budget'!$235:$235</definedName>
    <definedName name="QB_DATA_12" localSheetId="3" hidden="1">'25-26 Budget'!$236:$236,'25-26 Budget'!$237:$237,'25-26 Budget'!$238:$238,'25-26 Budget'!$239:$239,'25-26 Budget'!$240:$240,'25-26 Budget'!$241:$241,'25-26 Budget'!$242:$242,'25-26 Budget'!$243:$243,'25-26 Budget'!$244:$244,'25-26 Budget'!$245:$245,'25-26 Budget'!$246:$246,'25-26 Budget'!$247:$247,'25-26 Budget'!$248:$248,'25-26 Budget'!$249:$249,'25-26 Budget'!$250:$250,'25-26 Budget'!$251:$251</definedName>
    <definedName name="QB_DATA_13" localSheetId="3" hidden="1">'25-26 Budget'!$252:$252,'25-26 Budget'!$253:$253,'25-26 Budget'!$254:$254,'25-26 Budget'!$255:$255,'25-26 Budget'!$257:$257,'25-26 Budget'!$258:$258,'25-26 Budget'!$259:$259,'25-26 Budget'!$260:$260,'25-26 Budget'!$261:$261,'25-26 Budget'!$262:$262,'25-26 Budget'!$264:$264,'25-26 Budget'!$266:$266,'25-26 Budget'!$267:$267,'25-26 Budget'!$268:$268,'25-26 Budget'!$269:$269,'25-26 Budget'!$270:$270</definedName>
    <definedName name="QB_DATA_14" localSheetId="3" hidden="1">'25-26 Budget'!$271:$271,'25-26 Budget'!$272:$272,'25-26 Budget'!$273:$273,'25-26 Budget'!$274:$274,'25-26 Budget'!$275:$275,'25-26 Budget'!$276:$276,'25-26 Budget'!$277:$277,'25-26 Budget'!$278:$278,'25-26 Budget'!$279:$279,'25-26 Budget'!$281:$281,'25-26 Budget'!$282:$282,'25-26 Budget'!$283:$283,'25-26 Budget'!$284:$284,'25-26 Budget'!$285:$285,'25-26 Budget'!$287:$287,'25-26 Budget'!$288:$288</definedName>
    <definedName name="QB_DATA_15" localSheetId="3" hidden="1">'25-26 Budget'!$289:$289,'25-26 Budget'!$290:$290,'25-26 Budget'!$291:$291,'25-26 Budget'!$292:$292,'25-26 Budget'!$293:$293,'25-26 Budget'!$294:$294,'25-26 Budget'!$295:$295,'25-26 Budget'!$296:$296,'25-26 Budget'!$300:$300,'25-26 Budget'!$301:$301,'25-26 Budget'!$302:$302,'25-26 Budget'!$304:$304,'25-26 Budget'!$305:$305,'25-26 Budget'!$306:$306,'25-26 Budget'!$307:$307,'25-26 Budget'!$310:$310</definedName>
    <definedName name="QB_DATA_16" localSheetId="3" hidden="1">'25-26 Budget'!$312:$312,'25-26 Budget'!$313:$313,'25-26 Budget'!$315:$315,'25-26 Budget'!$317:$317,'25-26 Budget'!$318:$318,'25-26 Budget'!$323:$323,'25-26 Budget'!$324:$324,'25-26 Budget'!$326:$326,'25-26 Budget'!$327:$327,'25-26 Budget'!$328:$328,'25-26 Budget'!$329:$329,'25-26 Budget'!$333:$333,'25-26 Budget'!$334:$334,'25-26 Budget'!$335:$335,'25-26 Budget'!$336:$336</definedName>
    <definedName name="QB_DATA_2" localSheetId="0" hidden="1">'23-24'!$54:$54,'23-24'!$55:$55,'23-24'!$56:$56,'23-24'!$57:$57,'23-24'!$58:$58,'23-24'!$61:$61,'23-24'!$62:$62,'23-24'!$63:$63,'23-24'!$64:$64,'23-24'!$65:$65,'23-24'!$66:$66,'23-24'!$67:$67,'23-24'!$68:$68,'23-24'!$69:$69,'23-24'!$70:$70,'23-24'!$71:$71</definedName>
    <definedName name="QB_DATA_2" localSheetId="1" hidden="1">'24-25'!$51:$51,'24-25'!$52:$52,'24-25'!$53:$53,'24-25'!$54:$54,'24-25'!$55:$55,'24-25'!$56:$56,'24-25'!$57:$57,'24-25'!$61:$61,'24-25'!$63:$63,'24-25'!$64:$64,'24-25'!$65:$65,'24-25'!$66:$66,'24-25'!$67:$67,'24-25'!$68:$68,'24-25'!$69:$69,'24-25'!$70:$70</definedName>
    <definedName name="QB_DATA_2" localSheetId="2" hidden="1">'25-26'!$55:$55,'25-26'!$56:$56,'25-26'!$57:$57,'25-26'!$58:$58,'25-26'!$61:$61,'25-26'!$63:$63,'25-26'!$64:$64,'25-26'!$65:$65,'25-26'!$66:$66,'25-26'!$67:$67,'25-26'!$70:$70,'25-26'!$71:$71,'25-26'!$72:$72,'25-26'!$73:$73,'25-26'!$75:$75,'25-26'!$76:$76</definedName>
    <definedName name="QB_DATA_2" localSheetId="3" hidden="1">'25-26 Budget'!$52:$52,'25-26 Budget'!$54:$54,'25-26 Budget'!$55:$55,'25-26 Budget'!$56:$56,'25-26 Budget'!$57:$57,'25-26 Budget'!$58:$58,'25-26 Budget'!$59:$59,'25-26 Budget'!$60:$60,'25-26 Budget'!$61:$61,'25-26 Budget'!$62:$62,'25-26 Budget'!$64:$64,'25-26 Budget'!$65:$65,'25-26 Budget'!$66:$66,'25-26 Budget'!$68:$68,'25-26 Budget'!$69:$69,'25-26 Budget'!$70:$70</definedName>
    <definedName name="QB_DATA_3" localSheetId="0" hidden="1">'23-24'!$72:$72,'23-24'!$73:$73,'23-24'!$74:$74,'23-24'!$75:$75,'23-24'!$76:$76,'23-24'!$77:$77,'23-24'!$78:$78,'23-24'!$79:$79,'23-24'!$80:$80,'23-24'!$81:$81,'23-24'!$82:$82,'23-24'!$83:$83,'23-24'!$85:$85,'23-24'!$86:$86,'23-24'!$87:$87,'23-24'!$88:$88</definedName>
    <definedName name="QB_DATA_3" localSheetId="1" hidden="1">'24-25'!$71:$71,'24-25'!$72:$72,'24-25'!$73:$73,'24-25'!$74:$74,'24-25'!$75:$75,'24-25'!$76:$76,'24-25'!$77:$77,'24-25'!$78:$78,'24-25'!$79:$79,'24-25'!$80:$80,'24-25'!$82:$82,'24-25'!$83:$83,'24-25'!$84:$84,'24-25'!$85:$85,'24-25'!$86:$86,'24-25'!$87:$87</definedName>
    <definedName name="QB_DATA_3" localSheetId="2" hidden="1">'25-26'!$77:$77,'25-26'!$78:$78,'25-26'!#REF!,'25-26'!#REF!,'25-26'!#REF!,'25-26'!#REF!,'25-26'!#REF!,'25-26'!#REF!,'25-26'!#REF!,'25-26'!#REF!,'25-26'!#REF!,'25-26'!#REF!,'25-26'!$84:$84,'25-26'!$85:$85,'25-26'!$86:$86,'25-26'!$88:$88</definedName>
    <definedName name="QB_DATA_3" localSheetId="3" hidden="1">'25-26 Budget'!$71:$71,'25-26 Budget'!$72:$72,'25-26 Budget'!$75:$75,'25-26 Budget'!$76:$76,'25-26 Budget'!$77:$77,'25-26 Budget'!$78:$78,'25-26 Budget'!$79:$79,'25-26 Budget'!$80:$80,'25-26 Budget'!$81:$81,'25-26 Budget'!$82:$82,'25-26 Budget'!$83:$83,'25-26 Budget'!$84:$84,'25-26 Budget'!$85:$85,'25-26 Budget'!$86:$86,'25-26 Budget'!$88:$88,'25-26 Budget'!$89:$89</definedName>
    <definedName name="QB_DATA_4" localSheetId="0" hidden="1">'23-24'!$89:$89,'23-24'!$90:$90,'23-24'!$91:$91,'23-24'!$92:$92,'23-24'!$93:$93,'23-24'!$94:$94,'23-24'!$95:$95,'23-24'!$96:$96,'23-24'!$97:$97,'23-24'!$98:$98,'23-24'!$99:$99,'23-24'!$100:$100,'23-24'!$101:$101,'23-24'!$102:$102,'23-24'!$105:$105,'23-24'!$106:$106</definedName>
    <definedName name="QB_DATA_4" localSheetId="1" hidden="1">'24-25'!$88:$88,'24-25'!$89:$89,'24-25'!$90:$90,'24-25'!$91:$91,'24-25'!$92:$92,'24-25'!$93:$93,'24-25'!$94:$94,'24-25'!$95:$95,'24-25'!$96:$96,'24-25'!$99:$99,'24-25'!$100:$100,'24-25'!$101:$101,'24-25'!$102:$102,'24-25'!$103:$103,'24-25'!$104:$104,'24-25'!$105:$105</definedName>
    <definedName name="QB_DATA_4" localSheetId="2" hidden="1">'25-26'!$89:$89,'25-26'!$90:$90,'25-26'!$91:$91,'25-26'!$92:$92,'25-26'!$93:$93,'25-26'!$94:$94,'25-26'!$98:$98,'25-26'!$99:$99,'25-26'!$100:$100,'25-26'!$101:$101,'25-26'!$102:$102,'25-26'!$103:$103,'25-26'!$104:$104,'25-26'!$105:$105,'25-26'!#REF!,'25-26'!#REF!</definedName>
    <definedName name="QB_DATA_4" localSheetId="3" hidden="1">'25-26 Budget'!$91:$91,'25-26 Budget'!$92:$92,'25-26 Budget'!$95:$95,'25-26 Budget'!$99:$99,'25-26 Budget'!$100:$100,'25-26 Budget'!$101:$101,'25-26 Budget'!$102:$102,'25-26 Budget'!$104:$104,'25-26 Budget'!$105:$105,'25-26 Budget'!$106:$106,'25-26 Budget'!$107:$107,'25-26 Budget'!$108:$108,'25-26 Budget'!$109:$109,'25-26 Budget'!$110:$110,'25-26 Budget'!$111:$111,'25-26 Budget'!$112:$112</definedName>
    <definedName name="QB_DATA_5" localSheetId="0" hidden="1">'23-24'!$107:$107,'23-24'!$108:$108,'23-24'!$109:$109,'23-24'!$111:$111,'23-24'!$112:$112,'23-24'!$113:$113,'23-24'!$114:$114,'23-24'!$115:$115,'23-24'!$116:$116,'23-24'!$117:$117,'23-24'!$118:$118,'23-24'!$119:$119,'23-24'!$120:$120,'23-24'!$121:$121,'23-24'!$122:$122,'23-24'!$123:$123</definedName>
    <definedName name="QB_DATA_5" localSheetId="1" hidden="1">'24-25'!$107:$107,'24-25'!$108:$108,'24-25'!$109:$109,'24-25'!$110:$110,'24-25'!$111:$111,'24-25'!$112:$112,'24-25'!$113:$113,'24-25'!$114:$114,'24-25'!$115:$115,'24-25'!$116:$116,'24-25'!$117:$117,'24-25'!$118:$118,'24-25'!$119:$119,'24-25'!$120:$120,'24-25'!$121:$121,'24-25'!$123:$123</definedName>
    <definedName name="QB_DATA_5" localSheetId="2" hidden="1">'25-26'!#REF!</definedName>
    <definedName name="QB_DATA_5" localSheetId="3" hidden="1">'25-26 Budget'!$113:$113,'25-26 Budget'!$114:$114,'25-26 Budget'!$115:$115,'25-26 Budget'!$116:$116,'25-26 Budget'!$117:$117,'25-26 Budget'!$118:$118,'25-26 Budget'!$119:$119,'25-26 Budget'!$120:$120,'25-26 Budget'!$121:$121,'25-26 Budget'!$122:$122,'25-26 Budget'!$123:$123,'25-26 Budget'!$124:$124,'25-26 Budget'!$125:$125,'25-26 Budget'!$126:$126,'25-26 Budget'!$127:$127,'25-26 Budget'!$128:$128</definedName>
    <definedName name="QB_DATA_6" localSheetId="0" hidden="1">'23-24'!$124:$124,'23-24'!$125:$125,'23-24'!$127:$127,'23-24'!$128:$128,'23-24'!$129:$129,'23-24'!$130:$130,'23-24'!$131:$131,'23-24'!$132:$132,'23-24'!$133:$133,'23-24'!$134:$134,'23-24'!$135:$135,'23-24'!$139:$139,'23-24'!$140:$140,'23-24'!$141:$141,'23-24'!$143:$143,'23-24'!$144:$144</definedName>
    <definedName name="QB_DATA_6" localSheetId="1" hidden="1">'24-25'!$124:$124,'24-25'!$125:$125,'24-25'!$126:$126,'24-25'!$127:$127,'24-25'!$128:$128,'24-25'!$129:$129,'24-25'!$130:$130,'24-25'!$131:$131,'24-25'!$133:$133,'24-25'!$134:$134,'24-25'!$135:$135,'24-25'!#REF!,'24-25'!$138:$138,'24-25'!#REF!,'24-25'!#REF!,'24-25'!$139:$139</definedName>
    <definedName name="QB_DATA_6" localSheetId="3" hidden="1">'25-26 Budget'!$129:$129,'25-26 Budget'!$130:$130,'25-26 Budget'!$131:$131,'25-26 Budget'!$132:$132,'25-26 Budget'!$133:$133,'25-26 Budget'!$134:$134,'25-26 Budget'!$135:$135,'25-26 Budget'!$138:$138,'25-26 Budget'!$140:$140,'25-26 Budget'!$141:$141,'25-26 Budget'!$143:$143,'25-26 Budget'!$144:$144,'25-26 Budget'!$145:$145,'25-26 Budget'!$146:$146,'25-26 Budget'!$147:$147,'25-26 Budget'!$148:$148</definedName>
    <definedName name="QB_DATA_7" localSheetId="0" hidden="1">'23-24'!$145:$145,'23-24'!$146:$146,'23-24'!$148:$148,'23-24'!$149:$149</definedName>
    <definedName name="QB_DATA_7" localSheetId="1" hidden="1">'24-25'!#REF!,'24-25'!#REF!,'24-25'!$142:$142,'24-25'!$143:$143</definedName>
    <definedName name="QB_DATA_7" localSheetId="3" hidden="1">'25-26 Budget'!$149:$149,'25-26 Budget'!$150:$150,'25-26 Budget'!$151:$151,'25-26 Budget'!$152:$152,'25-26 Budget'!$153:$153,'25-26 Budget'!$154:$154,'25-26 Budget'!$155:$155,'25-26 Budget'!$156:$156,'25-26 Budget'!$157:$157,'25-26 Budget'!$158:$158,'25-26 Budget'!$159:$159,'25-26 Budget'!$160:$160,'25-26 Budget'!$161:$161,'25-26 Budget'!$162:$162,'25-26 Budget'!$163:$163,'25-26 Budget'!$164:$164</definedName>
    <definedName name="QB_DATA_8" localSheetId="3" hidden="1">'25-26 Budget'!$165:$165,'25-26 Budget'!$166:$166,'25-26 Budget'!$167:$167,'25-26 Budget'!$168:$168,'25-26 Budget'!$170:$170,'25-26 Budget'!$171:$171,'25-26 Budget'!$172:$172,'25-26 Budget'!$173:$173,'25-26 Budget'!$174:$174,'25-26 Budget'!$175:$175,'25-26 Budget'!$176:$176,'25-26 Budget'!$177:$177,'25-26 Budget'!$178:$178,'25-26 Budget'!$179:$179,'25-26 Budget'!$180:$180,'25-26 Budget'!$181:$181</definedName>
    <definedName name="QB_DATA_9" localSheetId="3" hidden="1">'25-26 Budget'!$182:$182,'25-26 Budget'!$183:$183,'25-26 Budget'!$184:$184,'25-26 Budget'!$185:$185,'25-26 Budget'!$186:$186,'25-26 Budget'!$187:$187,'25-26 Budget'!$188:$188,'25-26 Budget'!$189:$189,'25-26 Budget'!$190:$190,'25-26 Budget'!$191:$191,'25-26 Budget'!$192:$192,'25-26 Budget'!$193:$193,'25-26 Budget'!$194:$194,'25-26 Budget'!$195:$195,'25-26 Budget'!$196:$196,'25-26 Budget'!$199:$199</definedName>
    <definedName name="QB_FORMULA_0" localSheetId="0" hidden="1">'23-24'!$AG$10,'23-24'!$AG$11,'23-24'!$I$12,'23-24'!$K$12,'23-24'!$M$12,'23-24'!$O$12,'23-24'!$Q$12,'23-24'!$S$12,'23-24'!$U$12,'23-24'!$W$12,'23-24'!$Y$12,'23-24'!$AA$12,'23-24'!$AC$12,'23-24'!$AE$12,'23-24'!$AG$12,'23-24'!$AG$13</definedName>
    <definedName name="QB_FORMULA_0" localSheetId="1" hidden="1">'24-25'!#REF!,'24-25'!#REF!,'24-25'!#REF!,'24-25'!#REF!,'24-25'!#REF!,'24-25'!#REF!,'24-25'!#REF!,'24-25'!#REF!,'24-25'!#REF!,'24-25'!#REF!,'24-25'!#REF!,'24-25'!#REF!,'24-25'!#REF!,'24-25'!#REF!,'24-25'!#REF!,'24-25'!#REF!</definedName>
    <definedName name="QB_FORMULA_0" localSheetId="2" hidden="1">'25-26'!#REF!,'25-26'!#REF!,'25-26'!#REF!,'25-26'!#REF!,'25-26'!#REF!,'25-26'!#REF!,'25-26'!#REF!,'25-26'!#REF!,'25-26'!#REF!,'25-26'!#REF!,'25-26'!#REF!,'25-26'!#REF!,'25-26'!#REF!,'25-26'!#REF!,'25-26'!#REF!,'25-26'!#REF!</definedName>
    <definedName name="QB_FORMULA_0" localSheetId="3" hidden="1">'25-26 Budget'!#REF!,'25-26 Budget'!#REF!,'25-26 Budget'!#REF!,'25-26 Budget'!$K$11,'25-26 Budget'!$M$11,'25-26 Budget'!$O$11,'25-26 Budget'!#REF!,'25-26 Budget'!#REF!,'25-26 Budget'!#REF!,'25-26 Budget'!#REF!,'25-26 Budget'!#REF!,'25-26 Budget'!#REF!,'25-26 Budget'!#REF!,'25-26 Budget'!#REF!,'25-26 Budget'!#REF!,'25-26 Budget'!#REF!</definedName>
    <definedName name="QB_FORMULA_1" localSheetId="0" hidden="1">'23-24'!$AG$14,'23-24'!$AG$16,'23-24'!$AG$17,'23-24'!$AG$18,'23-24'!$AG$20,'23-24'!$I$21,'23-24'!$K$21,'23-24'!$M$21,'23-24'!$O$21,'23-24'!$Q$21,'23-24'!$S$21,'23-24'!$U$21,'23-24'!$W$21,'23-24'!$Y$21,'23-24'!$AA$21,'23-24'!$AC$21</definedName>
    <definedName name="QB_FORMULA_1" localSheetId="1" hidden="1">'24-25'!$AH$11,'24-25'!$J$12,'24-25'!$L$12,'24-25'!$N$12,'24-25'!$P$12,'24-25'!$R$12,'24-25'!$T$12,'24-25'!$V$12,'24-25'!$X$12,'24-25'!$Z$12,'24-25'!$AB$12,'24-25'!$AD$12,'24-25'!$AF$12,'24-25'!$AH$12,'24-25'!$AH$13,'24-25'!$J$14</definedName>
    <definedName name="QB_FORMULA_1" localSheetId="2" hidden="1">'25-26'!#REF!,'25-26'!$AH$16,'25-26'!#REF!,'25-26'!#REF!,'25-26'!#REF!,'25-26'!#REF!,'25-26'!#REF!,'25-26'!#REF!,'25-26'!#REF!,'25-26'!#REF!,'25-26'!#REF!,'25-26'!#REF!,'25-26'!#REF!,'25-26'!#REF!,'25-26'!#REF!,'25-26'!$AH$17</definedName>
    <definedName name="QB_FORMULA_1" localSheetId="3" hidden="1">'25-26 Budget'!#REF!,'25-26 Budget'!$K$14,'25-26 Budget'!$M$14,'25-26 Budget'!$O$14,'25-26 Budget'!#REF!,'25-26 Budget'!#REF!,'25-26 Budget'!#REF!,'25-26 Budget'!$K$15,'25-26 Budget'!$M$15,'25-26 Budget'!$O$15,'25-26 Budget'!#REF!,'25-26 Budget'!#REF!,'25-26 Budget'!#REF!,'25-26 Budget'!#REF!,'25-26 Budget'!#REF!,'25-26 Budget'!#REF!</definedName>
    <definedName name="QB_FORMULA_10" localSheetId="0" hidden="1">'23-24'!$AG$80,'23-24'!$AG$81,'23-24'!$AG$82,'23-24'!$AG$83,'23-24'!$AG$85,'23-24'!$AG$86,'23-24'!$AG$87,'23-24'!$AG$88,'23-24'!$AG$89,'23-24'!$AG$90,'23-24'!$AG$91,'23-24'!$AG$92,'23-24'!$AG$93,'23-24'!$AG$94,'23-24'!$AG$95,'23-24'!$AG$96</definedName>
    <definedName name="QB_FORMULA_10" localSheetId="1" hidden="1">'24-25'!$AH$49,'24-25'!$AH$50,'24-25'!$AH$51,'24-25'!$AH$52,'24-25'!$AH$53,'24-25'!$AH$54,'24-25'!$AH$55,'24-25'!$AH$56,'24-25'!$AH$57,'24-25'!$J$58,'24-25'!$L$58,'24-25'!$N$58,'24-25'!$P$58,'24-25'!$R$58,'24-25'!$T$58,'24-25'!$V$58</definedName>
    <definedName name="QB_FORMULA_10" localSheetId="2" hidden="1">'25-26'!$AH$53,'25-26'!$AH$54,'25-26'!$AH$55,'25-26'!$AH$56,'25-26'!$AH$57,'25-26'!$AH$58,'25-26'!$J$59,'25-26'!$L$59,'25-26'!$N$59,'25-26'!$P$59,'25-26'!$R$59,'25-26'!$T$59,'25-26'!$V$59,'25-26'!$X$59,'25-26'!$Z$59,'25-26'!$AB$59</definedName>
    <definedName name="QB_FORMULA_10" localSheetId="3" hidden="1">'25-26 Budget'!#REF!,'25-26 Budget'!#REF!,'25-26 Budget'!#REF!,'25-26 Budget'!#REF!,'25-26 Budget'!#REF!,'25-26 Budget'!$K$27,'25-26 Budget'!$M$27,'25-26 Budget'!$O$27,'25-26 Budget'!#REF!,'25-26 Budget'!#REF!,'25-26 Budget'!#REF!,'25-26 Budget'!$K$29,'25-26 Budget'!$M$29,'25-26 Budget'!$O$29,'25-26 Budget'!#REF!,'25-26 Budget'!#REF!</definedName>
    <definedName name="QB_FORMULA_100" localSheetId="3" hidden="1">'25-26 Budget'!#REF!,'25-26 Budget'!#REF!,'25-26 Budget'!#REF!,'25-26 Budget'!$K$252,'25-26 Budget'!$M$252,'25-26 Budget'!$O$252,'25-26 Budget'!#REF!,'25-26 Budget'!#REF!,'25-26 Budget'!#REF!,'25-26 Budget'!$K$253,'25-26 Budget'!$M$253,'25-26 Budget'!$O$253,'25-26 Budget'!#REF!,'25-26 Budget'!#REF!,'25-26 Budget'!#REF!,'25-26 Budget'!$K$254</definedName>
    <definedName name="QB_FORMULA_101" localSheetId="3" hidden="1">'25-26 Budget'!$M$254,'25-26 Budget'!$O$254,'25-26 Budget'!#REF!,'25-26 Budget'!#REF!,'25-26 Budget'!#REF!,'25-26 Budget'!$K$255,'25-26 Budget'!$M$255,'25-26 Budget'!$O$255,'25-26 Budget'!#REF!,'25-26 Budget'!#REF!,'25-26 Budget'!#REF!,'25-26 Budget'!#REF!,'25-26 Budget'!#REF!,'25-26 Budget'!#REF!,'25-26 Budget'!#REF!,'25-26 Budget'!#REF!</definedName>
    <definedName name="QB_FORMULA_102" localSheetId="3" hidden="1">'25-26 Budget'!#REF!,'25-26 Budget'!$K$256,'25-26 Budget'!$M$256,'25-26 Budget'!$O$256,'25-26 Budget'!#REF!,'25-26 Budget'!#REF!,'25-26 Budget'!#REF!,'25-26 Budget'!$K$257,'25-26 Budget'!$M$257,'25-26 Budget'!$O$257,'25-26 Budget'!#REF!,'25-26 Budget'!#REF!,'25-26 Budget'!#REF!,'25-26 Budget'!$K$258,'25-26 Budget'!$M$258,'25-26 Budget'!$O$258</definedName>
    <definedName name="QB_FORMULA_103" localSheetId="3" hidden="1">'25-26 Budget'!#REF!,'25-26 Budget'!#REF!,'25-26 Budget'!#REF!,'25-26 Budget'!$K$259,'25-26 Budget'!$M$259,'25-26 Budget'!$O$259,'25-26 Budget'!#REF!,'25-26 Budget'!#REF!,'25-26 Budget'!#REF!,'25-26 Budget'!$K$260,'25-26 Budget'!$M$260,'25-26 Budget'!$O$260,'25-26 Budget'!#REF!,'25-26 Budget'!#REF!,'25-26 Budget'!#REF!,'25-26 Budget'!$K$261</definedName>
    <definedName name="QB_FORMULA_104" localSheetId="3" hidden="1">'25-26 Budget'!$M$261,'25-26 Budget'!$O$261,'25-26 Budget'!#REF!,'25-26 Budget'!#REF!,'25-26 Budget'!#REF!,'25-26 Budget'!$K$262,'25-26 Budget'!$M$262,'25-26 Budget'!$O$262,'25-26 Budget'!#REF!,'25-26 Budget'!#REF!,'25-26 Budget'!#REF!,'25-26 Budget'!#REF!,'25-26 Budget'!#REF!,'25-26 Budget'!#REF!,'25-26 Budget'!#REF!,'25-26 Budget'!#REF!</definedName>
    <definedName name="QB_FORMULA_105" localSheetId="3" hidden="1">'25-26 Budget'!#REF!,'25-26 Budget'!$K$263,'25-26 Budget'!$M$263,'25-26 Budget'!$O$263,'25-26 Budget'!#REF!,'25-26 Budget'!#REF!,'25-26 Budget'!#REF!,'25-26 Budget'!$K$264,'25-26 Budget'!$M$264,'25-26 Budget'!$O$264,'25-26 Budget'!#REF!,'25-26 Budget'!#REF!,'25-26 Budget'!#REF!,'25-26 Budget'!$K$266,'25-26 Budget'!$M$266,'25-26 Budget'!$O$266</definedName>
    <definedName name="QB_FORMULA_106" localSheetId="3" hidden="1">'25-26 Budget'!#REF!,'25-26 Budget'!#REF!,'25-26 Budget'!#REF!,'25-26 Budget'!$K$267,'25-26 Budget'!$M$267,'25-26 Budget'!$O$267,'25-26 Budget'!#REF!,'25-26 Budget'!#REF!,'25-26 Budget'!#REF!,'25-26 Budget'!$K$268,'25-26 Budget'!$M$268,'25-26 Budget'!$O$268,'25-26 Budget'!#REF!,'25-26 Budget'!#REF!,'25-26 Budget'!#REF!,'25-26 Budget'!$K$269</definedName>
    <definedName name="QB_FORMULA_107" localSheetId="3" hidden="1">'25-26 Budget'!$M$269,'25-26 Budget'!$O$269,'25-26 Budget'!#REF!,'25-26 Budget'!#REF!,'25-26 Budget'!#REF!,'25-26 Budget'!#REF!,'25-26 Budget'!#REF!,'25-26 Budget'!#REF!,'25-26 Budget'!#REF!,'25-26 Budget'!#REF!,'25-26 Budget'!#REF!,'25-26 Budget'!#REF!,'25-26 Budget'!#REF!,'25-26 Budget'!$K$270,'25-26 Budget'!$M$270,'25-26 Budget'!$O$270</definedName>
    <definedName name="QB_FORMULA_108" localSheetId="3" hidden="1">'25-26 Budget'!#REF!,'25-26 Budget'!#REF!,'25-26 Budget'!#REF!,'25-26 Budget'!$K$271,'25-26 Budget'!$M$271,'25-26 Budget'!$O$271,'25-26 Budget'!#REF!,'25-26 Budget'!#REF!,'25-26 Budget'!#REF!,'25-26 Budget'!$K$272,'25-26 Budget'!$M$272,'25-26 Budget'!$O$272,'25-26 Budget'!#REF!,'25-26 Budget'!#REF!,'25-26 Budget'!#REF!,'25-26 Budget'!$K$273</definedName>
    <definedName name="QB_FORMULA_109" localSheetId="3" hidden="1">'25-26 Budget'!$M$273,'25-26 Budget'!$O$273,'25-26 Budget'!#REF!,'25-26 Budget'!#REF!,'25-26 Budget'!#REF!,'25-26 Budget'!$K$274,'25-26 Budget'!$M$274,'25-26 Budget'!$O$274,'25-26 Budget'!#REF!,'25-26 Budget'!#REF!,'25-26 Budget'!#REF!,'25-26 Budget'!$K$275,'25-26 Budget'!$M$275,'25-26 Budget'!$O$275,'25-26 Budget'!#REF!,'25-26 Budget'!#REF!</definedName>
    <definedName name="QB_FORMULA_11" localSheetId="0" hidden="1">'23-24'!$AG$97,'23-24'!$AG$98,'23-24'!$AG$99,'23-24'!$AG$100,'23-24'!$AG$101,'23-24'!$AG$102,'23-24'!$I$103,'23-24'!$K$103,'23-24'!$M$103,'23-24'!$O$103,'23-24'!$Q$103,'23-24'!$S$103,'23-24'!$U$103,'23-24'!$W$103,'23-24'!$Y$103,'23-24'!$AA$103</definedName>
    <definedName name="QB_FORMULA_11" localSheetId="1" hidden="1">'24-25'!$X$58,'24-25'!$Z$58,'24-25'!$AB$58,'24-25'!$AD$58,'24-25'!$AF$58,'24-25'!$AH$58,'24-25'!$AH$61,'24-25'!$J$62,'24-25'!$L$62,'24-25'!$N$62,'24-25'!$P$62,'24-25'!$R$62,'24-25'!$T$62,'24-25'!$V$62,'24-25'!$X$62,'24-25'!$Z$62</definedName>
    <definedName name="QB_FORMULA_11" localSheetId="2" hidden="1">'25-26'!$AD$59,'25-26'!$AF$59,'25-26'!$AH$59,'25-26'!$AH$61,'25-26'!$AH$63,'25-26'!$AH$64,'25-26'!$AH$65,'25-26'!$AH$66,'25-26'!$AH$67,'25-26'!$AH$70,'25-26'!$AH$71,'25-26'!$AH$72,'25-26'!$AH$73,'25-26'!$AH$75,'25-26'!$AH$76,'25-26'!$AH$77</definedName>
    <definedName name="QB_FORMULA_11" localSheetId="3" hidden="1">'25-26 Budget'!#REF!,'25-26 Budget'!$K$30,'25-26 Budget'!$M$30,'25-26 Budget'!$O$30,'25-26 Budget'!#REF!,'25-26 Budget'!#REF!,'25-26 Budget'!#REF!,'25-26 Budget'!$K$31,'25-26 Budget'!$M$31,'25-26 Budget'!$O$31,'25-26 Budget'!#REF!,'25-26 Budget'!#REF!,'25-26 Budget'!#REF!,'25-26 Budget'!$K$32,'25-26 Budget'!$M$32,'25-26 Budget'!$O$32</definedName>
    <definedName name="QB_FORMULA_110" localSheetId="3" hidden="1">'25-26 Budget'!#REF!,'25-26 Budget'!$K$276,'25-26 Budget'!$M$276,'25-26 Budget'!$O$276,'25-26 Budget'!#REF!,'25-26 Budget'!#REF!,'25-26 Budget'!#REF!,'25-26 Budget'!$K$277,'25-26 Budget'!$M$277,'25-26 Budget'!$O$277,'25-26 Budget'!#REF!,'25-26 Budget'!#REF!,'25-26 Budget'!#REF!,'25-26 Budget'!$K$278,'25-26 Budget'!$M$278,'25-26 Budget'!$O$278</definedName>
    <definedName name="QB_FORMULA_111" localSheetId="3" hidden="1">'25-26 Budget'!#REF!,'25-26 Budget'!#REF!,'25-26 Budget'!#REF!,'25-26 Budget'!$K$279,'25-26 Budget'!$M$279,'25-26 Budget'!$O$279,'25-26 Budget'!#REF!,'25-26 Budget'!#REF!,'25-26 Budget'!#REF!,'25-26 Budget'!$K$281,'25-26 Budget'!$M$281,'25-26 Budget'!$O$281,'25-26 Budget'!#REF!,'25-26 Budget'!#REF!,'25-26 Budget'!#REF!,'25-26 Budget'!$K$282</definedName>
    <definedName name="QB_FORMULA_112" localSheetId="3" hidden="1">'25-26 Budget'!$M$282,'25-26 Budget'!$O$282,'25-26 Budget'!#REF!,'25-26 Budget'!#REF!,'25-26 Budget'!#REF!,'25-26 Budget'!$K$283,'25-26 Budget'!$M$283,'25-26 Budget'!$O$283,'25-26 Budget'!#REF!,'25-26 Budget'!#REF!,'25-26 Budget'!#REF!,'25-26 Budget'!$K$284,'25-26 Budget'!$M$284,'25-26 Budget'!$O$284,'25-26 Budget'!#REF!,'25-26 Budget'!#REF!</definedName>
    <definedName name="QB_FORMULA_113" localSheetId="3" hidden="1">'25-26 Budget'!#REF!,'25-26 Budget'!#REF!,'25-26 Budget'!#REF!,'25-26 Budget'!#REF!,'25-26 Budget'!#REF!,'25-26 Budget'!#REF!,'25-26 Budget'!#REF!,'25-26 Budget'!#REF!,'25-26 Budget'!#REF!,'25-26 Budget'!$K$285,'25-26 Budget'!$M$285,'25-26 Budget'!$O$285,'25-26 Budget'!#REF!,'25-26 Budget'!#REF!,'25-26 Budget'!#REF!,'25-26 Budget'!#REF!</definedName>
    <definedName name="QB_FORMULA_114" localSheetId="3" hidden="1">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</definedName>
    <definedName name="QB_FORMULA_115" localSheetId="3" hidden="1">'25-26 Budget'!#REF!,'25-26 Budget'!$K$286,'25-26 Budget'!$M$286,'25-26 Budget'!$O$286,'25-26 Budget'!#REF!,'25-26 Budget'!#REF!,'25-26 Budget'!#REF!,'25-26 Budget'!$K$287,'25-26 Budget'!$M$287,'25-26 Budget'!$O$287,'25-26 Budget'!#REF!,'25-26 Budget'!#REF!,'25-26 Budget'!#REF!,'25-26 Budget'!$K$288,'25-26 Budget'!$M$288,'25-26 Budget'!$O$288</definedName>
    <definedName name="QB_FORMULA_116" localSheetId="3" hidden="1">'25-26 Budget'!#REF!,'25-26 Budget'!#REF!,'25-26 Budget'!#REF!,'25-26 Budget'!#REF!,'25-26 Budget'!#REF!,'25-26 Budget'!#REF!,'25-26 Budget'!#REF!,'25-26 Budget'!#REF!,'25-26 Budget'!#REF!,'25-26 Budget'!#REF!,'25-26 Budget'!#REF!,'25-26 Budget'!$K$289,'25-26 Budget'!$M$289,'25-26 Budget'!$O$289,'25-26 Budget'!#REF!,'25-26 Budget'!#REF!</definedName>
    <definedName name="QB_FORMULA_117" localSheetId="3" hidden="1">'25-26 Budget'!#REF!,'25-26 Budget'!$K$290,'25-26 Budget'!$M$290,'25-26 Budget'!$O$290,'25-26 Budget'!#REF!,'25-26 Budget'!#REF!,'25-26 Budget'!#REF!,'25-26 Budget'!$K$291,'25-26 Budget'!$M$291,'25-26 Budget'!$O$291,'25-26 Budget'!#REF!,'25-26 Budget'!#REF!,'25-26 Budget'!#REF!,'25-26 Budget'!$K$292,'25-26 Budget'!$M$292,'25-26 Budget'!$O$292</definedName>
    <definedName name="QB_FORMULA_118" localSheetId="3" hidden="1">'25-26 Budget'!#REF!,'25-26 Budget'!#REF!,'25-26 Budget'!#REF!,'25-26 Budget'!$K$293,'25-26 Budget'!$M$293,'25-26 Budget'!$O$293,'25-26 Budget'!#REF!,'25-26 Budget'!#REF!,'25-26 Budget'!#REF!,'25-26 Budget'!$K$294,'25-26 Budget'!$M$294,'25-26 Budget'!$O$294,'25-26 Budget'!#REF!,'25-26 Budget'!#REF!,'25-26 Budget'!#REF!,'25-26 Budget'!$K$295</definedName>
    <definedName name="QB_FORMULA_119" localSheetId="3" hidden="1">'25-26 Budget'!$M$295,'25-26 Budget'!$O$295,'25-26 Budget'!#REF!,'25-26 Budget'!#REF!,'25-26 Budget'!#REF!,'25-26 Budget'!$K$296,'25-26 Budget'!$M$296,'25-26 Budget'!$O$296,'25-26 Budget'!#REF!,'25-26 Budget'!#REF!,'25-26 Budget'!#REF!,'25-26 Budget'!#REF!,'25-26 Budget'!#REF!,'25-26 Budget'!#REF!,'25-26 Budget'!#REF!,'25-26 Budget'!#REF!</definedName>
    <definedName name="QB_FORMULA_12" localSheetId="0" hidden="1">'23-24'!$AC$103,'23-24'!$AE$103,'23-24'!$AG$103,'23-24'!$AG$105,'23-24'!$AG$106,'23-24'!$AG$107,'23-24'!$AG$108,'23-24'!$AG$109,'23-24'!$I$110,'23-24'!$K$110,'23-24'!$M$110,'23-24'!$O$110,'23-24'!$Q$110,'23-24'!$S$110,'23-24'!$U$110,'23-24'!$W$110</definedName>
    <definedName name="QB_FORMULA_12" localSheetId="1" hidden="1">'24-25'!$AB$62,'24-25'!$AD$62,'24-25'!$AF$62,'24-25'!$AH$62,'24-25'!$AH$63,'24-25'!$AH$64,'24-25'!$AH$65,'24-25'!$AH$66,'24-25'!$AH$67,'24-25'!$AH$68,'24-25'!$AH$69,'24-25'!$AH$70,'24-25'!$AH$71,'24-25'!$AH$72,'24-25'!$AH$73,'24-25'!$AH$74</definedName>
    <definedName name="QB_FORMULA_12" localSheetId="2" hidden="1">'25-26'!$AH$78,'25-26'!#REF!,'25-26'!#REF!,'25-26'!#REF!,'25-26'!#REF!,'25-26'!#REF!,'25-26'!#REF!,'25-26'!#REF!,'25-26'!#REF!,'25-26'!#REF!,'25-26'!#REF!,'25-26'!#REF!,'25-26'!#REF!,'25-26'!#REF!,'25-26'!#REF!,'25-26'!#REF!</definedName>
    <definedName name="QB_FORMULA_12" localSheetId="3" hidden="1">'25-26 Budget'!#REF!,'25-26 Budget'!#REF!,'25-26 Budget'!#REF!,'25-26 Budget'!$K$33,'25-26 Budget'!$M$33,'25-26 Budget'!$O$33,'25-26 Budget'!#REF!,'25-26 Budget'!#REF!,'25-26 Budget'!#REF!,'25-26 Budget'!#REF!,'25-26 Budget'!#REF!,'25-26 Budget'!#REF!,'25-26 Budget'!#REF!,'25-26 Budget'!#REF!,'25-26 Budget'!#REF!,'25-26 Budget'!#REF!</definedName>
    <definedName name="QB_FORMULA_120" localSheetId="3" hidden="1">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Budget'!$K$297,'25-26 Budget'!$M$297,'25-26 Budget'!$O$297</definedName>
    <definedName name="QB_FORMULA_121" localSheetId="3" hidden="1">'25-26 Budget'!#REF!,'25-26 Budget'!#REF!,'25-26 Budget'!#REF!,'25-26 Budget'!$K$300,'25-26 Budget'!$M$300,'25-26 Budget'!$O$300,'25-26 Budget'!#REF!,'25-26 Budget'!#REF!,'25-26 Budget'!#REF!,'25-26 Budget'!#REF!,'25-26 Budget'!#REF!,'25-26 Budget'!#REF!,'25-26 Budget'!#REF!,'25-26 Budget'!#REF!,'25-26 Budget'!#REF!,'25-26 Budget'!#REF!</definedName>
    <definedName name="QB_FORMULA_122" localSheetId="3" hidden="1">'25-26 Budget'!#REF!,'25-26 Budget'!$K$301,'25-26 Budget'!$M$301,'25-26 Budget'!$O$301,'25-26 Budget'!#REF!,'25-26 Budget'!#REF!,'25-26 Budget'!#REF!,'25-26 Budget'!$K$302,'25-26 Budget'!$M$302,'25-26 Budget'!$O$302,'25-26 Budget'!#REF!,'25-26 Budget'!#REF!,'25-26 Budget'!#REF!,'25-26 Budget'!#REF!,'25-26 Budget'!#REF!,'25-26 Budget'!#REF!</definedName>
    <definedName name="QB_FORMULA_123" localSheetId="3" hidden="1">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Budget'!$K$303</definedName>
    <definedName name="QB_FORMULA_124" localSheetId="3" hidden="1">'25-26 Budget'!$M$303,'25-26 Budget'!$O$303,'25-26 Budget'!#REF!,'25-26 Budget'!#REF!,'25-26 Budget'!#REF!,'25-26 Budget'!$K$304,'25-26 Budget'!$M$304,'25-26 Budget'!$O$304,'25-26 Budget'!#REF!,'25-26 Budget'!#REF!,'25-26 Budget'!#REF!,'25-26 Budget'!$K$305,'25-26 Budget'!$M$305,'25-26 Budget'!$O$305,'25-26 Budget'!#REF!,'25-26 Budget'!#REF!</definedName>
    <definedName name="QB_FORMULA_125" localSheetId="3" hidden="1">'25-26 Budget'!#REF!,'25-26 Budget'!$K$306,'25-26 Budget'!$M$306,'25-26 Budget'!$O$306,'25-26 Budget'!#REF!,'25-26 Budget'!#REF!,'25-26 Budget'!#REF!,'25-26 Budget'!$K$307,'25-26 Budget'!$M$307,'25-26 Budget'!$O$307,'25-26 Budget'!#REF!,'25-26 Budget'!#REF!,'25-26 Budget'!#REF!,'25-26 Budget'!#REF!,'25-26 Budget'!#REF!,'25-26 Budget'!#REF!</definedName>
    <definedName name="QB_FORMULA_126" localSheetId="3" hidden="1">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Budget'!$K$308</definedName>
    <definedName name="QB_FORMULA_127" localSheetId="3" hidden="1">'25-26 Budget'!$M$308,'25-26 Budget'!$O$308,'25-26 Budget'!#REF!,'25-26 Budget'!#REF!,'25-26 Budget'!#REF!,'25-26 Budget'!$K$310,'25-26 Budget'!$M$310,'25-26 Budget'!$O$310,'25-26 Budget'!#REF!,'25-26 Budget'!#REF!,'25-26 Budget'!#REF!,'25-26 Budget'!$K$312,'25-26 Budget'!$M$312,'25-26 Budget'!$O$312,'25-26 Budget'!#REF!,'25-26 Budget'!#REF!</definedName>
    <definedName name="QB_FORMULA_128" localSheetId="3" hidden="1">'25-26 Budget'!#REF!,'25-26 Budget'!$K$313,'25-26 Budget'!$M$313,'25-26 Budget'!$O$313,'25-26 Budget'!#REF!,'25-26 Budget'!#REF!,'25-26 Budget'!#REF!,'25-26 Budget'!#REF!,'25-26 Budget'!#REF!,'25-26 Budget'!#REF!,'25-26 Budget'!#REF!,'25-26 Budget'!#REF!,'25-26 Budget'!#REF!,'25-26 Budget'!$K$314,'25-26 Budget'!$M$314,'25-26 Budget'!$O$314</definedName>
    <definedName name="QB_FORMULA_129" localSheetId="3" hidden="1">'25-26 Budget'!#REF!,'25-26 Budget'!#REF!,'25-26 Budget'!#REF!,'25-26 Budget'!$K$315,'25-26 Budget'!$M$315,'25-26 Budget'!$O$315,'25-26 Budget'!#REF!,'25-26 Budget'!#REF!,'25-26 Budget'!#REF!,'25-26 Budget'!#REF!,'25-26 Budget'!#REF!,'25-26 Budget'!#REF!,'25-26 Budget'!#REF!,'25-26 Budget'!#REF!,'25-26 Budget'!#REF!,'25-26 Budget'!$K$316</definedName>
    <definedName name="QB_FORMULA_13" localSheetId="0" hidden="1">'23-24'!$Y$110,'23-24'!$AA$110,'23-24'!$AC$110,'23-24'!$AE$110,'23-24'!$AG$110,'23-24'!$AG$111,'23-24'!$AG$112,'23-24'!$AG$113,'23-24'!$AG$114,'23-24'!$AG$115,'23-24'!$AG$116,'23-24'!$AG$117,'23-24'!$AG$118,'23-24'!$AG$119,'23-24'!$AG$120,'23-24'!$AG$121</definedName>
    <definedName name="QB_FORMULA_13" localSheetId="1" hidden="1">'24-25'!$AH$75,'24-25'!$AH$76,'24-25'!$AH$77,'24-25'!$AH$78,'24-25'!$AH$79,'24-25'!$AH$80,'24-25'!$AH$82,'24-25'!$AH$83,'24-25'!$AH$84,'24-25'!$AH$85,'24-25'!$AH$86,'24-25'!$AH$87,'24-25'!$AH$88,'24-25'!$AH$89,'24-25'!$AH$90,'24-25'!$AH$91</definedName>
    <definedName name="QB_FORMULA_13" localSheetId="2" hidden="1">'25-26'!#REF!,'25-26'!#REF!,'25-26'!#REF!,'25-26'!#REF!,'25-26'!#REF!,'25-26'!#REF!,'25-26'!#REF!,'25-26'!#REF!,'25-26'!#REF!,'25-26'!#REF!,'25-26'!#REF!,'25-26'!#REF!,'25-26'!#REF!,'25-26'!#REF!,'25-26'!#REF!,'25-26'!#REF!</definedName>
    <definedName name="QB_FORMULA_13" localSheetId="3" hidden="1">'25-26 Budget'!#REF!,'25-26 Budget'!$K$34,'25-26 Budget'!$M$34,'25-26 Budget'!$O$34,'25-26 Budget'!#REF!,'25-26 Budget'!#REF!,'25-26 Budget'!#REF!,'25-26 Budget'!$K$35,'25-26 Budget'!$M$35,'25-26 Budget'!$O$35,'25-26 Budget'!#REF!,'25-26 Budget'!#REF!,'25-26 Budget'!#REF!,'25-26 Budget'!$K$36,'25-26 Budget'!$M$36,'25-26 Budget'!$O$36</definedName>
    <definedName name="QB_FORMULA_130" localSheetId="3" hidden="1">'25-26 Budget'!$M$316,'25-26 Budget'!$O$316,'25-26 Budget'!#REF!,'25-26 Budget'!#REF!,'25-26 Budget'!#REF!,'25-26 Budget'!$K$317,'25-26 Budget'!$M$317,'25-26 Budget'!$O$317,'25-26 Budget'!#REF!,'25-26 Budget'!#REF!,'25-26 Budget'!#REF!,'25-26 Budget'!$K$318,'25-26 Budget'!$M$318,'25-26 Budget'!$O$318,'25-26 Budget'!#REF!,'25-26 Budget'!#REF!</definedName>
    <definedName name="QB_FORMULA_131" localSheetId="3" hidden="1">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</definedName>
    <definedName name="QB_FORMULA_132" localSheetId="3" hidden="1">'25-26 Budget'!#REF!,'25-26 Budget'!#REF!,'25-26 Budget'!#REF!,'25-26 Budget'!$K$319,'25-26 Budget'!$M$319,'25-26 Budget'!$O$319,'25-26 Budget'!#REF!,'25-26 Budget'!#REF!,'25-26 Budget'!#REF!,'25-26 Budget'!#REF!,'25-26 Budget'!#REF!,'25-26 Budget'!#REF!,'25-26 Budget'!#REF!,'25-26 Budget'!#REF!,'25-26 Budget'!#REF!,'25-26 Budget'!#REF!</definedName>
    <definedName name="QB_FORMULA_133" localSheetId="3" hidden="1">'25-26 Budget'!#REF!,'25-26 Budget'!#REF!,'25-26 Budget'!#REF!,'25-26 Budget'!#REF!,'25-26 Budget'!#REF!,'25-26 Budget'!#REF!,'25-26 Budget'!#REF!,'25-26 Budget'!#REF!,'25-26 Budget'!#REF!,'25-26 Budget'!#REF!,'25-26 Budget'!#REF!,'25-26 Budget'!$K$320,'25-26 Budget'!$M$320,'25-26 Budget'!$O$320,'25-26 Budget'!#REF!,'25-26 Budget'!#REF!</definedName>
    <definedName name="QB_FORMULA_134" localSheetId="3" hidden="1">'25-26 Budget'!#REF!,'25-26 Budget'!#REF!,'25-26 Budget'!#REF!,'25-26 Budget'!#REF!,'25-26 Budget'!#REF!,'25-26 Budget'!#REF!,'25-26 Budget'!#REF!,'25-26 Budget'!#REF!,'25-26 Budget'!#REF!,'25-26 Budget'!$K$323,'25-26 Budget'!$M$323,'25-26 Budget'!$O$323,'25-26 Budget'!#REF!,'25-26 Budget'!#REF!,'25-26 Budget'!#REF!,'25-26 Budget'!$K$324</definedName>
    <definedName name="QB_FORMULA_135" localSheetId="3" hidden="1">'25-26 Budget'!$M$324,'25-26 Budget'!$O$324,'25-26 Budget'!#REF!,'25-26 Budget'!#REF!,'25-26 Budget'!#REF!,'25-26 Budget'!$K$326,'25-26 Budget'!$M$326,'25-26 Budget'!$O$326,'25-26 Budget'!#REF!,'25-26 Budget'!#REF!,'25-26 Budget'!#REF!,'25-26 Budget'!$K$327,'25-26 Budget'!$M$327,'25-26 Budget'!$O$327,'25-26 Budget'!#REF!,'25-26 Budget'!#REF!</definedName>
    <definedName name="QB_FORMULA_136" localSheetId="3" hidden="1">'25-26 Budget'!#REF!,'25-26 Budget'!$K$328,'25-26 Budget'!$M$328,'25-26 Budget'!$O$328,'25-26 Budget'!#REF!,'25-26 Budget'!#REF!,'25-26 Budget'!#REF!,'25-26 Budget'!$K$329,'25-26 Budget'!$M$329,'25-26 Budget'!$O$329,'25-26 Budget'!#REF!,'25-26 Budget'!#REF!,'25-26 Budget'!#REF!,'25-26 Budget'!#REF!,'25-26 Budget'!#REF!,'25-26 Budget'!#REF!</definedName>
    <definedName name="QB_FORMULA_137" localSheetId="3" hidden="1">'25-26 Budget'!#REF!,'25-26 Budget'!#REF!,'25-26 Budget'!#REF!,'25-26 Budget'!$K$330,'25-26 Budget'!$M$330,'25-26 Budget'!$O$330,'25-26 Budget'!#REF!,'25-26 Budget'!#REF!,'25-26 Budget'!#REF!,'25-26 Budget'!#REF!,'25-26 Budget'!#REF!,'25-26 Budget'!#REF!,'25-26 Budget'!#REF!,'25-26 Budget'!#REF!,'25-26 Budget'!#REF!,'25-26 Budget'!#REF!</definedName>
    <definedName name="QB_FORMULA_138" localSheetId="3" hidden="1">'25-26 Budget'!#REF!,'25-26 Budget'!#REF!,'25-26 Budget'!#REF!,'25-26 Budget'!#REF!,'25-26 Budget'!#REF!,'25-26 Budget'!#REF!,'25-26 Budget'!#REF!,'25-26 Budget'!#REF!,'25-26 Budget'!#REF!,'25-26 Budget'!#REF!,'25-26 Budget'!#REF!,'25-26 Budget'!$K$331,'25-26 Budget'!$M$331,'25-26 Budget'!$O$331,'25-26 Budget'!#REF!,'25-26 Budget'!#REF!</definedName>
    <definedName name="QB_FORMULA_139" localSheetId="3" hidden="1">'25-26 Budget'!#REF!,'25-26 Budget'!$K$333,'25-26 Budget'!$M$333,'25-26 Budget'!$O$333,'25-26 Budget'!#REF!,'25-26 Budget'!#REF!,'25-26 Budget'!#REF!,'25-26 Budget'!$K$334,'25-26 Budget'!$M$334,'25-26 Budget'!$O$334,'25-26 Budget'!#REF!,'25-26 Budget'!#REF!,'25-26 Budget'!#REF!,'25-26 Budget'!$K$335,'25-26 Budget'!$M$335,'25-26 Budget'!$O$335</definedName>
    <definedName name="QB_FORMULA_14" localSheetId="0" hidden="1">'23-24'!$AG$122,'23-24'!$AG$123,'23-24'!$AG$124,'23-24'!$AG$125,'23-24'!$AG$127,'23-24'!$AG$128,'23-24'!$AG$129,'23-24'!$AG$130,'23-24'!$AG$131,'23-24'!$AG$132,'23-24'!$AG$133,'23-24'!$AG$134,'23-24'!$AG$135,'23-24'!$I$136,'23-24'!$K$136,'23-24'!$M$136</definedName>
    <definedName name="QB_FORMULA_14" localSheetId="1" hidden="1">'24-25'!$AH$92,'24-25'!$AH$93,'24-25'!$AH$94,'24-25'!$AH$95,'24-25'!$AH$96,'24-25'!$J$97,'24-25'!$L$97,'24-25'!$N$97,'24-25'!$P$97,'24-25'!$R$97,'24-25'!$T$97,'24-25'!$V$97,'24-25'!$X$97,'24-25'!$Z$97,'24-25'!$AB$97,'24-25'!$AD$97</definedName>
    <definedName name="QB_FORMULA_14" localSheetId="2" hidden="1">'25-26'!#REF!,'25-26'!#REF!,'25-26'!#REF!,'25-26'!#REF!,'25-26'!#REF!,'25-26'!$AH$84,'25-26'!$AH$85,'25-26'!$AH$86,'25-26'!$AH$88,'25-26'!$AH$89,'25-26'!$AH$90,'25-26'!$AH$91,'25-26'!$AH$92,'25-26'!$AH$93,'25-26'!$AH$94,'25-26'!$AH$98</definedName>
    <definedName name="QB_FORMULA_14" localSheetId="3" hidden="1">'25-26 Budget'!#REF!,'25-26 Budget'!#REF!,'25-26 Budget'!#REF!,'25-26 Budget'!$K$37,'25-26 Budget'!$M$37,'25-26 Budget'!$O$37,'25-26 Budget'!#REF!,'25-26 Budget'!#REF!,'25-26 Budget'!#REF!,'25-26 Budget'!#REF!,'25-26 Budget'!#REF!,'25-26 Budget'!#REF!,'25-26 Budget'!#REF!,'25-26 Budget'!#REF!,'25-26 Budget'!#REF!,'25-26 Budget'!#REF!</definedName>
    <definedName name="QB_FORMULA_140" localSheetId="3" hidden="1">'25-26 Budget'!#REF!,'25-26 Budget'!#REF!,'25-26 Budget'!#REF!,'25-26 Budget'!$K$336,'25-26 Budget'!$M$336,'25-26 Budget'!$O$336,'25-26 Budget'!#REF!,'25-26 Budget'!#REF!,'25-26 Budget'!#REF!,'25-26 Budget'!#REF!,'25-26 Budget'!#REF!,'25-26 Budget'!#REF!,'25-26 Budget'!#REF!,'25-26 Budget'!#REF!,'25-26 Budget'!#REF!,'25-26 Budget'!$K$337</definedName>
    <definedName name="QB_FORMULA_141" localSheetId="3" hidden="1">'25-26 Budget'!$M$337,'25-26 Budget'!$O$337,'25-26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</definedName>
    <definedName name="QB_FORMULA_142" localSheetId="3" hidden="1">'25-26 Budget'!#REF!,'25-26 Budget'!#REF!,'25-26 Budget'!#REF!,'25-26 Budget'!#REF!,'25-26 Budget'!#REF!,'25-26 Budget'!#REF!,'25-26 Budget'!#REF!,'25-26 Budget'!$K$338,'25-26 Budget'!$M$338,'25-26 Budget'!$O$338,'25-26 Budget'!#REF!,'25-26 Budget'!#REF!,'25-26 Budget'!#REF!,'25-26 Budget'!#REF!,'25-26 Budget'!#REF!,'25-26 Budget'!#REF!</definedName>
    <definedName name="QB_FORMULA_143" localSheetId="3" hidden="1">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Budget'!$K$339</definedName>
    <definedName name="QB_FORMULA_144" localSheetId="3" hidden="1">'25-26 Budget'!$M$339,'25-26 Budget'!$O$339</definedName>
    <definedName name="QB_FORMULA_15" localSheetId="0" hidden="1">'23-24'!$O$136,'23-24'!$Q$136,'23-24'!$S$136,'23-24'!$U$136,'23-24'!$W$136,'23-24'!$Y$136,'23-24'!$AA$136,'23-24'!$AC$136,'23-24'!$AE$136,'23-24'!$AG$136,'23-24'!$I$137,'23-24'!$K$137,'23-24'!$M$137,'23-24'!$O$137,'23-24'!$Q$137,'23-24'!$S$137</definedName>
    <definedName name="QB_FORMULA_15" localSheetId="1" hidden="1">'24-25'!$AF$97,'24-25'!$AH$97,'24-25'!$AH$99,'24-25'!$AH$100,'24-25'!$AH$101,'24-25'!$AH$102,'24-25'!$AH$103,'24-25'!$AH$104,'24-25'!$AH$105,'24-25'!$J$106,'24-25'!$L$106,'24-25'!$N$106,'24-25'!$P$106,'24-25'!$R$106,'24-25'!$T$106,'24-25'!$V$106</definedName>
    <definedName name="QB_FORMULA_15" localSheetId="2" hidden="1">'25-26'!$AH$99,'25-26'!$AH$100,'25-26'!$AH$101,'25-26'!$AH$102,'25-26'!$AH$103,'25-26'!$AH$104,'25-26'!$AH$105,'25-26'!$J$106,'25-26'!$L$106,'25-26'!$N$106,'25-26'!$P$106,'25-26'!$R$106,'25-26'!$T$106,'25-26'!$V$106,'25-26'!$X$106,'25-26'!$Z$106</definedName>
    <definedName name="QB_FORMULA_15" localSheetId="3" hidden="1">'25-26 Budget'!#REF!,'25-26 Budget'!#REF!,'25-26 Budget'!#REF!,'25-26 Budget'!#REF!,'25-26 Budget'!#REF!,'25-26 Budget'!#REF!,'25-26 Budget'!#REF!,'25-26 Budget'!#REF!,'25-26 Budget'!#REF!,'25-26 Budget'!#REF!,'25-26 Budget'!#REF!,'25-26 Budget'!$K$38,'25-26 Budget'!$M$38,'25-26 Budget'!$O$38,'25-26 Budget'!#REF!,'25-26 Budget'!#REF!</definedName>
    <definedName name="QB_FORMULA_16" localSheetId="0" hidden="1">'23-24'!$U$137,'23-24'!$W$137,'23-24'!$Y$137,'23-24'!$AA$137,'23-24'!$AC$137,'23-24'!$AE$137,'23-24'!$AG$137,'23-24'!$AG$139,'23-24'!$AG$140,'23-24'!$AG$141,'23-24'!$AG$143,'23-24'!$AG$144,'23-24'!$AG$145,'23-24'!$AG$146,'23-24'!$I$147,'23-24'!$K$147</definedName>
    <definedName name="QB_FORMULA_16" localSheetId="1" hidden="1">'24-25'!$X$106,'24-25'!$Z$106,'24-25'!$AB$106,'24-25'!$AD$106,'24-25'!$AF$106,'24-25'!$AH$106,'24-25'!$AH$107,'24-25'!$AH$108,'24-25'!$AH$109,'24-25'!$AH$110,'24-25'!$AH$111,'24-25'!$AH$112,'24-25'!$AH$113,'24-25'!$AH$114,'24-25'!$AH$115,'24-25'!$AH$116</definedName>
    <definedName name="QB_FORMULA_16" localSheetId="2" hidden="1">'25-26'!$AB$106,'25-26'!$AD$106,'25-26'!$AF$106,'25-26'!$AH$106,'25-26'!$J$108,'25-26'!$L$108,'25-26'!$N$108,'25-26'!$P$108,'25-26'!$R$108,'25-26'!$T$108,'25-26'!$V$108,'25-26'!$X$108,'25-26'!$Z$108,'25-26'!$AB$108,'25-26'!$AD$108,'25-26'!$AF$108</definedName>
    <definedName name="QB_FORMULA_16" localSheetId="3" hidden="1">'25-26 Budget'!#REF!,'25-26 Budget'!$K$39,'25-26 Budget'!$M$39,'25-26 Budget'!$O$39,'25-26 Budget'!#REF!,'25-26 Budget'!#REF!,'25-26 Budget'!#REF!,'25-26 Budget'!$K$40,'25-26 Budget'!$M$40,'25-26 Budget'!$O$40,'25-26 Budget'!#REF!,'25-26 Budget'!#REF!,'25-26 Budget'!#REF!,'25-26 Budget'!$K$41,'25-26 Budget'!$M$41,'25-26 Budget'!$O$41</definedName>
    <definedName name="QB_FORMULA_17" localSheetId="0" hidden="1">'23-24'!$M$147,'23-24'!$O$147,'23-24'!$Q$147,'23-24'!$S$147,'23-24'!$U$147,'23-24'!$W$147,'23-24'!$Y$147,'23-24'!$AA$147,'23-24'!$AC$147,'23-24'!$AE$147,'23-24'!$AG$147,'23-24'!$AG$148,'23-24'!$AG$149,'23-24'!$I$150,'23-24'!$K$150,'23-24'!$M$150</definedName>
    <definedName name="QB_FORMULA_17" localSheetId="1" hidden="1">'24-25'!$AH$117,'24-25'!$AH$118,'24-25'!$AH$119,'24-25'!$AH$120,'24-25'!$AH$121,'24-25'!$AH$123,'24-25'!$AH$124,'24-25'!$AH$125,'24-25'!$AH$126,'24-25'!$AH$127,'24-25'!$AH$128,'24-25'!$AH$129,'24-25'!$AH$130,'24-25'!$AH$131,'24-25'!$J$132,'24-25'!$L$132</definedName>
    <definedName name="QB_FORMULA_17" localSheetId="2" hidden="1">'25-26'!$AH$108,'25-26'!#REF!,'25-26'!#REF!,'25-26'!#REF!,'25-26'!#REF!,'25-26'!#REF!,'25-26'!#REF!,'25-26'!#REF!,'25-26'!#REF!,'25-26'!#REF!,'25-26'!#REF!,'25-26'!#REF!,'25-26'!#REF!,'25-26'!#REF!,'25-26'!#REF!,'25-26'!#REF!</definedName>
    <definedName name="QB_FORMULA_17" localSheetId="3" hidden="1">'25-26 Budget'!#REF!,'25-26 Budget'!#REF!,'25-26 Budget'!#REF!,'25-26 Budget'!$K$43,'25-26 Budget'!$M$43,'25-26 Budget'!$O$43,'25-26 Budget'!#REF!,'25-26 Budget'!#REF!,'25-26 Budget'!#REF!,'25-26 Budget'!$K$44,'25-26 Budget'!$M$44,'25-26 Budget'!$O$44,'25-26 Budget'!#REF!,'25-26 Budget'!#REF!,'25-26 Budget'!#REF!,'25-26 Budget'!$K$45</definedName>
    <definedName name="QB_FORMULA_18" localSheetId="0" hidden="1">'23-24'!$O$150,'23-24'!$Q$150,'23-24'!$S$150,'23-24'!$U$150,'23-24'!$W$150,'23-24'!$Y$150,'23-24'!$AA$150,'23-24'!$AC$150,'23-24'!$AE$150,'23-24'!$AG$150,'23-24'!$I$151,'23-24'!$K$151,'23-24'!$M$151,'23-24'!$O$151,'23-24'!$Q$151,'23-24'!$S$151</definedName>
    <definedName name="QB_FORMULA_18" localSheetId="1" hidden="1">'24-25'!$N$132,'24-25'!$P$132,'24-25'!$R$132,'24-25'!$T$132,'24-25'!$V$132,'24-25'!$X$132,'24-25'!$Z$132,'24-25'!$AB$132,'24-25'!$AD$132,'24-25'!$AF$132,'24-25'!$AH$132,'24-25'!$AH$133,'24-25'!$AH$134,'24-25'!$AH$135,'24-25'!$J$136,'24-25'!$L$136</definedName>
    <definedName name="QB_FORMULA_18" localSheetId="2" hidden="1">'25-26'!#REF!,'25-26'!$J$114,'25-26'!$L$114,'25-26'!$N$114,'25-26'!$P$114,'25-26'!$R$114,'25-26'!$T$114,'25-26'!$V$114,'25-26'!$X$114,'25-26'!$Z$114,'25-26'!$AB$114,'25-26'!$AD$114,'25-26'!$AF$114,'25-26'!$AH$114,'25-26'!$J$115,'25-26'!$L$115</definedName>
    <definedName name="QB_FORMULA_18" localSheetId="3" hidden="1">'25-26 Budget'!$M$45,'25-26 Budget'!$O$45,'25-26 Budget'!#REF!,'25-26 Budget'!#REF!,'25-26 Budget'!#REF!,'25-26 Budget'!$K$46,'25-26 Budget'!$M$46,'25-26 Budget'!$O$46,'25-26 Budget'!#REF!,'25-26 Budget'!#REF!,'25-26 Budget'!#REF!,'25-26 Budget'!$K$48,'25-26 Budget'!$M$48,'25-26 Budget'!$O$48,'25-26 Budget'!#REF!,'25-26 Budget'!#REF!</definedName>
    <definedName name="QB_FORMULA_19" localSheetId="0" hidden="1">'23-24'!$U$151,'23-24'!$W$151,'23-24'!$Y$151,'23-24'!$AA$151,'23-24'!$AC$151,'23-24'!$AE$151,'23-24'!$AG$151,'23-24'!$I$152,'23-24'!$K$152,'23-24'!$M$152,'23-24'!$O$152,'23-24'!$Q$152,'23-24'!$S$152,'23-24'!$U$152,'23-24'!$W$152,'23-24'!$Y$152</definedName>
    <definedName name="QB_FORMULA_19" localSheetId="1" hidden="1">'24-25'!$N$136,'24-25'!$P$136,'24-25'!$R$136,'24-25'!$T$136,'24-25'!$V$136,'24-25'!$X$136,'24-25'!$Z$136,'24-25'!$AB$136,'24-25'!$AD$136,'24-25'!$AF$136,'24-25'!$AH$136,'24-25'!#REF!,'24-25'!$AH$138,'24-25'!#REF!,'24-25'!#REF!,'24-25'!#REF!</definedName>
    <definedName name="QB_FORMULA_19" localSheetId="2" hidden="1">'25-26'!$N$115,'25-26'!$P$115,'25-26'!$R$115,'25-26'!$T$115,'25-26'!$V$115,'25-26'!$X$115,'25-26'!$Z$115,'25-26'!$AB$115,'25-26'!$AD$115,'25-26'!$AF$115,'25-26'!$AH$115,'25-26'!$J$116,'25-26'!$L$116,'25-26'!$N$116,'25-26'!$P$116,'25-26'!$R$116</definedName>
    <definedName name="QB_FORMULA_19" localSheetId="3" hidden="1">'25-26 Budget'!#REF!,'25-26 Budget'!#REF!,'25-26 Budget'!#REF!,'25-26 Budget'!#REF!,'25-26 Budget'!#REF!,'25-26 Budget'!#REF!,'25-26 Budget'!#REF!,'25-26 Budget'!#REF!,'25-26 Budget'!#REF!,'25-26 Budget'!$K$49,'25-26 Budget'!$M$49,'25-26 Budget'!$O$49,'25-26 Budget'!#REF!,'25-26 Budget'!#REF!,'25-26 Budget'!#REF!,'25-26 Budget'!$K$50</definedName>
    <definedName name="QB_FORMULA_2" localSheetId="0" hidden="1">'23-24'!$AE$21,'23-24'!$AG$21,'23-24'!$AG$22,'23-24'!$AG$23,'23-24'!$AG$24,'23-24'!$AG$25,'23-24'!$AG$26,'23-24'!$AG$27,'23-24'!$I$28,'23-24'!$K$28,'23-24'!$M$28,'23-24'!$O$28,'23-24'!$Q$28,'23-24'!$S$28,'23-24'!$U$28,'23-24'!$W$28</definedName>
    <definedName name="QB_FORMULA_2" localSheetId="1" hidden="1">'24-25'!$L$14,'24-25'!$N$14,'24-25'!$P$14,'24-25'!$R$14,'24-25'!$T$14,'24-25'!$V$14,'24-25'!$X$14,'24-25'!$Z$14,'24-25'!$AB$14,'24-25'!$AD$14,'24-25'!$AF$14,'24-25'!$AH$14,'24-25'!$AH$16,'24-25'!$AH$17,'24-25'!#REF!,'24-25'!$AH$18</definedName>
    <definedName name="QB_FORMULA_2" localSheetId="2" hidden="1">'25-26'!$J$18,'25-26'!$L$18,'25-26'!$N$18,'25-26'!$P$18,'25-26'!$R$18,'25-26'!$T$18,'25-26'!$V$18,'25-26'!$X$18,'25-26'!$Z$18,'25-26'!$AB$18,'25-26'!$AD$18,'25-26'!$AF$18,'25-26'!$AH$18,'25-26'!$AH$20,'25-26'!$AH$21,'25-26'!#REF!</definedName>
    <definedName name="QB_FORMULA_2" localSheetId="3" hidden="1">'25-26 Budget'!#REF!,'25-26 Budget'!#REF!,'25-26 Budget'!#REF!,'25-26 Budget'!#REF!,'25-26 Budget'!#REF!,'25-26 Budget'!$K$16,'25-26 Budget'!$M$16,'25-26 Budget'!$O$16,'25-26 Budget'!#REF!,'25-26 Budget'!#REF!,'25-26 Budget'!#REF!,'25-26 Budget'!#REF!,'25-26 Budget'!#REF!,'25-26 Budget'!#REF!,'25-26 Budget'!#REF!,'25-26 Budget'!#REF!</definedName>
    <definedName name="QB_FORMULA_20" localSheetId="0" hidden="1">'23-24'!$AA$152,'23-24'!$AC$152,'23-24'!$AE$152,'23-24'!$AG$152,'23-24'!$I$153,'23-24'!$K$153,'23-24'!$M$153,'23-24'!$O$153,'23-24'!$Q$153,'23-24'!$S$153,'23-24'!$U$153,'23-24'!$W$153,'23-24'!$Y$153,'23-24'!$AA$153,'23-24'!$AC$153,'23-24'!$AE$153</definedName>
    <definedName name="QB_FORMULA_20" localSheetId="1" hidden="1">'24-25'!#REF!,'24-25'!#REF!,'24-25'!#REF!,'24-25'!#REF!,'24-25'!#REF!,'24-25'!#REF!,'24-25'!#REF!,'24-25'!#REF!,'24-25'!#REF!,'24-25'!#REF!,'24-25'!#REF!,'24-25'!#REF!,'24-25'!$AH$139,'24-25'!$J$140,'24-25'!$L$140,'24-25'!$N$140</definedName>
    <definedName name="QB_FORMULA_20" localSheetId="2" hidden="1">'25-26'!$T$116,'25-26'!$V$116,'25-26'!$X$116,'25-26'!$Z$116,'25-26'!$AB$116,'25-26'!$AD$116,'25-26'!$AF$116,'25-26'!$AH$116</definedName>
    <definedName name="QB_FORMULA_20" localSheetId="3" hidden="1">'25-26 Budget'!$M$50,'25-26 Budget'!$O$50,'25-26 Budget'!#REF!,'25-26 Budget'!#REF!,'25-26 Budget'!#REF!,'25-26 Budget'!$K$51,'25-26 Budget'!$M$51,'25-26 Budget'!$O$51,'25-26 Budget'!#REF!,'25-26 Budget'!#REF!,'25-26 Budget'!#REF!,'25-26 Budget'!$K$52,'25-26 Budget'!$M$52,'25-26 Budget'!$O$52,'25-26 Budget'!#REF!,'25-26 Budget'!#REF!</definedName>
    <definedName name="QB_FORMULA_21" localSheetId="0" hidden="1">'23-24'!$AG$153</definedName>
    <definedName name="QB_FORMULA_21" localSheetId="1" hidden="1">'24-25'!$P$140,'24-25'!$R$140,'24-25'!$T$140,'24-25'!$V$140,'24-25'!$X$140,'24-25'!$Z$140,'24-25'!$AB$140,'24-25'!$AD$140,'24-25'!$AF$140,'24-25'!$AH$140,'24-25'!#REF!,'24-25'!#REF!,'24-25'!#REF!,'24-25'!#REF!,'24-25'!#REF!,'24-25'!#REF!</definedName>
    <definedName name="QB_FORMULA_21" localSheetId="3" hidden="1">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</definedName>
    <definedName name="QB_FORMULA_22" localSheetId="1" hidden="1">'24-25'!#REF!,'24-25'!#REF!,'24-25'!#REF!,'24-25'!#REF!,'24-25'!#REF!,'24-25'!#REF!,'24-25'!#REF!,'24-25'!#REF!,'24-25'!#REF!,'24-25'!#REF!,'24-25'!#REF!,'24-25'!#REF!,'24-25'!#REF!,'24-25'!#REF!,'24-25'!#REF!,'24-25'!#REF!</definedName>
    <definedName name="QB_FORMULA_22" localSheetId="3" hidden="1">'25-26 Budget'!#REF!,'25-26 Budget'!#REF!,'25-26 Budget'!#REF!,'25-26 Budget'!$K$53,'25-26 Budget'!$M$53,'25-26 Budget'!$O$53,'25-26 Budget'!#REF!,'25-26 Budget'!#REF!,'25-26 Budget'!#REF!,'25-26 Budget'!$K$54,'25-26 Budget'!$M$54,'25-26 Budget'!$O$54,'25-26 Budget'!#REF!,'25-26 Budget'!#REF!,'25-26 Budget'!#REF!,'25-26 Budget'!$K$55</definedName>
    <definedName name="QB_FORMULA_23" localSheetId="1" hidden="1">'24-25'!#REF!,'24-25'!#REF!,'24-25'!#REF!,'24-25'!#REF!,'24-25'!#REF!,'24-25'!#REF!,'24-25'!$AH$142,'24-25'!$AH$143,'24-25'!$J$145,'24-25'!$L$145,'24-25'!$N$145,'24-25'!$P$145,'24-25'!$R$145,'24-25'!$T$145,'24-25'!$V$145,'24-25'!$X$145</definedName>
    <definedName name="QB_FORMULA_23" localSheetId="3" hidden="1">'25-26 Budget'!$M$55,'25-26 Budget'!$O$55,'25-26 Budget'!#REF!,'25-26 Budget'!#REF!,'25-26 Budget'!#REF!,'25-26 Budget'!$K$56,'25-26 Budget'!$M$56,'25-26 Budget'!$O$56,'25-26 Budget'!#REF!,'25-26 Budget'!#REF!,'25-26 Budget'!#REF!,'25-26 Budget'!$K$57,'25-26 Budget'!$M$57,'25-26 Budget'!$O$57,'25-26 Budget'!#REF!,'25-26 Budget'!#REF!</definedName>
    <definedName name="QB_FORMULA_24" localSheetId="1" hidden="1">'24-25'!$Z$145,'24-25'!$AB$145,'24-25'!$AD$145,'24-25'!$AF$145,'24-25'!$AH$145,'24-25'!$J$146,'24-25'!$L$146,'24-25'!$N$146,'24-25'!$P$146,'24-25'!$R$146,'24-25'!$T$146,'24-25'!$V$146,'24-25'!$X$146,'24-25'!$Z$146,'24-25'!$AB$146,'24-25'!$AD$146</definedName>
    <definedName name="QB_FORMULA_24" localSheetId="3" hidden="1">'25-26 Budget'!#REF!,'25-26 Budget'!$K$58,'25-26 Budget'!$M$58,'25-26 Budget'!$O$58,'25-26 Budget'!#REF!,'25-26 Budget'!#REF!,'25-26 Budget'!#REF!,'25-26 Budget'!$K$59,'25-26 Budget'!$M$59,'25-26 Budget'!$O$59,'25-26 Budget'!#REF!,'25-26 Budget'!#REF!,'25-26 Budget'!#REF!,'25-26 Budget'!$K$60,'25-26 Budget'!$M$60,'25-26 Budget'!$O$60</definedName>
    <definedName name="QB_FORMULA_25" localSheetId="1" hidden="1">'24-25'!$AF$146,'24-25'!$AH$146,'24-25'!$J$147,'24-25'!$L$147,'24-25'!$N$147,'24-25'!$P$147,'24-25'!$R$147,'24-25'!$T$147,'24-25'!$V$147,'24-25'!$X$147,'24-25'!$Z$147,'24-25'!$AB$147,'24-25'!$AD$147,'24-25'!$AF$147,'24-25'!$AH$147</definedName>
    <definedName name="QB_FORMULA_25" localSheetId="3" hidden="1">'25-26 Budget'!#REF!,'25-26 Budget'!#REF!,'25-26 Budget'!#REF!,'25-26 Budget'!$K$61,'25-26 Budget'!$M$61,'25-26 Budget'!$O$61,'25-26 Budget'!#REF!,'25-26 Budget'!#REF!,'25-26 Budget'!#REF!,'25-26 Budget'!$K$62,'25-26 Budget'!$M$62,'25-26 Budget'!$O$62,'25-26 Budget'!#REF!,'25-26 Budget'!#REF!,'25-26 Budget'!#REF!,'25-26 Budget'!$K$64</definedName>
    <definedName name="QB_FORMULA_26" localSheetId="3" hidden="1">'25-26 Budget'!$M$64,'25-26 Budget'!$O$64,'25-26 Budget'!#REF!,'25-26 Budget'!#REF!,'25-26 Budget'!#REF!,'25-26 Budget'!$K$65,'25-26 Budget'!$M$65,'25-26 Budget'!$O$65,'25-26 Budget'!#REF!,'25-26 Budget'!#REF!,'25-26 Budget'!#REF!,'25-26 Budget'!$K$66,'25-26 Budget'!$M$66,'25-26 Budget'!$O$66,'25-26 Budget'!#REF!,'25-26 Budget'!#REF!</definedName>
    <definedName name="QB_FORMULA_27" localSheetId="3" hidden="1">'25-26 Budget'!#REF!,'25-26 Budget'!#REF!,'25-26 Budget'!#REF!,'25-26 Budget'!#REF!,'25-26 Budget'!#REF!,'25-26 Budget'!#REF!,'25-26 Budget'!#REF!,'25-26 Budget'!$K$67,'25-26 Budget'!$M$67,'25-26 Budget'!$O$67,'25-26 Budget'!#REF!,'25-26 Budget'!#REF!,'25-26 Budget'!#REF!,'25-26 Budget'!$K$68,'25-26 Budget'!$M$68,'25-26 Budget'!$O$68</definedName>
    <definedName name="QB_FORMULA_28" localSheetId="3" hidden="1">'25-26 Budget'!#REF!,'25-26 Budget'!#REF!,'25-26 Budget'!#REF!,'25-26 Budget'!$K$69,'25-26 Budget'!$M$69,'25-26 Budget'!$O$69,'25-26 Budget'!#REF!,'25-26 Budget'!#REF!,'25-26 Budget'!#REF!,'25-26 Budget'!$K$70,'25-26 Budget'!$M$70,'25-26 Budget'!$O$70,'25-26 Budget'!#REF!,'25-26 Budget'!#REF!,'25-26 Budget'!#REF!,'25-26 Budget'!$K$71</definedName>
    <definedName name="QB_FORMULA_29" localSheetId="3" hidden="1">'25-26 Budget'!$M$71,'25-26 Budget'!$O$71,'25-26 Budget'!#REF!,'25-26 Budget'!#REF!,'25-26 Budget'!#REF!,'25-26 Budget'!$K$72,'25-26 Budget'!$M$72,'25-26 Budget'!$O$72,'25-26 Budget'!#REF!,'25-26 Budget'!#REF!,'25-26 Budget'!#REF!,'25-26 Budget'!#REF!,'25-26 Budget'!#REF!,'25-26 Budget'!#REF!,'25-26 Budget'!#REF!,'25-26 Budget'!#REF!</definedName>
    <definedName name="QB_FORMULA_3" localSheetId="0" hidden="1">'23-24'!$Y$28,'23-24'!$AA$28,'23-24'!$AC$28,'23-24'!$AE$28,'23-24'!$AG$28,'23-24'!$AG$30,'23-24'!$AG$31,'23-24'!$AG$32,'23-24'!$AG$33,'23-24'!$AG$34,'23-24'!$AG$35,'23-24'!$AG$36,'23-24'!$AG$37,'23-24'!$AG$38,'23-24'!$I$39,'23-24'!$K$39</definedName>
    <definedName name="QB_FORMULA_3" localSheetId="1" hidden="1">'24-25'!$AH$19,'24-25'!$J$20,'24-25'!$L$20,'24-25'!$N$20,'24-25'!$P$20,'24-25'!$R$20,'24-25'!$T$20,'24-25'!$V$20,'24-25'!$X$20,'24-25'!$Z$20,'24-25'!$AB$20,'24-25'!$AD$20,'24-25'!$AF$20,'24-25'!$AH$20,'24-25'!$AH$21,'24-25'!$AH$24</definedName>
    <definedName name="QB_FORMULA_3" localSheetId="2" hidden="1">'25-26'!#REF!,'25-26'!$AH$22,'25-26'!$J$23,'25-26'!$L$23,'25-26'!$N$23,'25-26'!$P$23,'25-26'!$R$23,'25-26'!$T$23,'25-26'!$V$23,'25-26'!$X$23,'25-26'!$Z$23,'25-26'!$AB$23,'25-26'!$AD$23,'25-26'!$AF$23,'25-26'!$AH$23,'25-26'!$AH$24</definedName>
    <definedName name="QB_FORMULA_3" localSheetId="3" hidden="1">'25-26 Budget'!#REF!,'25-26 Budget'!#REF!,'25-26 Budget'!#REF!,'25-26 Budget'!$K$17,'25-26 Budget'!$M$17,'25-26 Budget'!$O$17,'25-26 Budget'!#REF!,'25-26 Budget'!#REF!,'25-26 Budget'!#REF!,'25-26 Budget'!#REF!,'25-26 Budget'!#REF!,'25-26 Budget'!#REF!,'25-26 Budget'!#REF!,'25-26 Budget'!#REF!,'25-26 Budget'!#REF!,'25-26 Budget'!#REF!</definedName>
    <definedName name="QB_FORMULA_30" localSheetId="3" hidden="1">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Budget'!$K$73,'25-26 Budget'!$M$73,'25-26 Budget'!$O$73</definedName>
    <definedName name="QB_FORMULA_31" localSheetId="3" hidden="1">'25-26 Budget'!#REF!,'25-26 Budget'!#REF!,'25-26 Budget'!#REF!,'25-26 Budget'!$K$75,'25-26 Budget'!$M$75,'25-26 Budget'!$O$75,'25-26 Budget'!#REF!,'25-26 Budget'!#REF!,'25-26 Budget'!#REF!,'25-26 Budget'!$K$76,'25-26 Budget'!$M$76,'25-26 Budget'!$O$76,'25-26 Budget'!#REF!,'25-26 Budget'!#REF!,'25-26 Budget'!#REF!,'25-26 Budget'!$K$77</definedName>
    <definedName name="QB_FORMULA_32" localSheetId="3" hidden="1">'25-26 Budget'!$M$77,'25-26 Budget'!$O$77,'25-26 Budget'!#REF!,'25-26 Budget'!#REF!,'25-26 Budget'!#REF!,'25-26 Budget'!$K$78,'25-26 Budget'!$M$78,'25-26 Budget'!$O$78,'25-26 Budget'!#REF!,'25-26 Budget'!#REF!,'25-26 Budget'!#REF!,'25-26 Budget'!$K$79,'25-26 Budget'!$M$79,'25-26 Budget'!$O$79,'25-26 Budget'!#REF!,'25-26 Budget'!#REF!</definedName>
    <definedName name="QB_FORMULA_33" localSheetId="3" hidden="1">'25-26 Budget'!#REF!,'25-26 Budget'!$K$80,'25-26 Budget'!$M$80,'25-26 Budget'!$O$80,'25-26 Budget'!#REF!,'25-26 Budget'!#REF!,'25-26 Budget'!#REF!,'25-26 Budget'!$K$81,'25-26 Budget'!$M$81,'25-26 Budget'!$O$81,'25-26 Budget'!#REF!,'25-26 Budget'!#REF!,'25-26 Budget'!#REF!,'25-26 Budget'!$K$82,'25-26 Budget'!$M$82,'25-26 Budget'!$O$82</definedName>
    <definedName name="QB_FORMULA_34" localSheetId="3" hidden="1">'25-26 Budget'!#REF!,'25-26 Budget'!#REF!,'25-26 Budget'!#REF!,'25-26 Budget'!$K$83,'25-26 Budget'!$M$83,'25-26 Budget'!$O$83,'25-26 Budget'!#REF!,'25-26 Budget'!#REF!,'25-26 Budget'!#REF!,'25-26 Budget'!$K$84,'25-26 Budget'!$M$84,'25-26 Budget'!$O$84,'25-26 Budget'!#REF!,'25-26 Budget'!#REF!,'25-26 Budget'!#REF!,'25-26 Budget'!$K$85</definedName>
    <definedName name="QB_FORMULA_35" localSheetId="3" hidden="1">'25-26 Budget'!$M$85,'25-26 Budget'!$O$85,'25-26 Budget'!#REF!,'25-26 Budget'!#REF!,'25-26 Budget'!#REF!,'25-26 Budget'!$K$86,'25-26 Budget'!$M$86,'25-26 Budget'!$O$86,'25-26 Budget'!#REF!,'25-26 Budget'!#REF!,'25-26 Budget'!#REF!,'25-26 Budget'!#REF!,'25-26 Budget'!#REF!,'25-26 Budget'!#REF!,'25-26 Budget'!#REF!,'25-26 Budget'!#REF!</definedName>
    <definedName name="QB_FORMULA_36" localSheetId="3" hidden="1">'25-26 Budget'!#REF!,'25-26 Budget'!$K$87,'25-26 Budget'!$M$87,'25-26 Budget'!$O$87,'25-26 Budget'!#REF!,'25-26 Budget'!#REF!,'25-26 Budget'!#REF!,'25-26 Budget'!$K$88,'25-26 Budget'!$M$88,'25-26 Budget'!$O$88,'25-26 Budget'!#REF!,'25-26 Budget'!#REF!,'25-26 Budget'!#REF!,'25-26 Budget'!$K$89,'25-26 Budget'!$M$89,'25-26 Budget'!$O$89</definedName>
    <definedName name="QB_FORMULA_37" localSheetId="3" hidden="1">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</definedName>
    <definedName name="QB_FORMULA_38" localSheetId="3" hidden="1">'25-26 Budget'!#REF!,'25-26 Budget'!#REF!,'25-26 Budget'!#REF!,'25-26 Budget'!#REF!,'25-26 Budget'!#REF!,'25-26 Budget'!$K$90,'25-26 Budget'!$M$90,'25-26 Budget'!$O$90,'25-26 Budget'!#REF!,'25-26 Budget'!#REF!,'25-26 Budget'!#REF!,'25-26 Budget'!$K$91,'25-26 Budget'!$M$91,'25-26 Budget'!$O$91,'25-26 Budget'!#REF!,'25-26 Budget'!#REF!</definedName>
    <definedName name="QB_FORMULA_39" localSheetId="3" hidden="1">'25-26 Budget'!#REF!,'25-26 Budget'!$K$92,'25-26 Budget'!$M$92,'25-26 Budget'!$O$92,'25-26 Budget'!#REF!,'25-26 Budget'!#REF!,'25-26 Budget'!#REF!,'25-26 Budget'!#REF!,'25-26 Budget'!#REF!,'25-26 Budget'!#REF!,'25-26 Budget'!#REF!,'25-26 Budget'!#REF!,'25-26 Budget'!#REF!,'25-26 Budget'!#REF!,'25-26 Budget'!#REF!,'25-26 Budget'!#REF!</definedName>
    <definedName name="QB_FORMULA_4" localSheetId="0" hidden="1">'23-24'!$M$39,'23-24'!$O$39,'23-24'!$Q$39,'23-24'!$S$39,'23-24'!$U$39,'23-24'!$W$39,'23-24'!$Y$39,'23-24'!$AA$39,'23-24'!$AC$39,'23-24'!$AE$39,'23-24'!$AG$39,'23-24'!$AG$40,'23-24'!$AG$41,'23-24'!$I$42,'23-24'!$K$42,'23-24'!$M$42</definedName>
    <definedName name="QB_FORMULA_4" localSheetId="1" hidden="1">'24-25'!$AH$25,'24-25'!#REF!,'24-25'!#REF!,'24-25'!#REF!,'24-25'!#REF!,'24-25'!#REF!,'24-25'!#REF!,'24-25'!#REF!,'24-25'!#REF!,'24-25'!#REF!,'24-25'!#REF!,'24-25'!#REF!,'24-25'!#REF!,'24-25'!#REF!,'24-25'!#REF!,'24-25'!#REF!</definedName>
    <definedName name="QB_FORMULA_4" localSheetId="2" hidden="1">'25-26'!$AH$26,'25-26'!$AH$27,'25-26'!#REF!,'25-26'!#REF!,'25-26'!#REF!,'25-26'!#REF!,'25-26'!#REF!,'25-26'!#REF!,'25-26'!#REF!,'25-26'!#REF!,'25-26'!#REF!,'25-26'!#REF!,'25-26'!#REF!,'25-26'!#REF!,'25-26'!#REF!,'25-26'!#REF!</definedName>
    <definedName name="QB_FORMULA_4" localSheetId="3" hidden="1">'25-26 Budget'!#REF!,'25-26 Budget'!#REF!,'25-26 Budget'!#REF!,'25-26 Budget'!#REF!,'25-26 Budget'!#REF!,'25-26 Budget'!#REF!,'25-26 Budget'!#REF!,'25-26 Budget'!#REF!,'25-26 Budget'!#REF!,'25-26 Budget'!#REF!,'25-26 Budget'!#REF!,'25-26 Budget'!$K$18,'25-26 Budget'!$M$18,'25-26 Budget'!$O$18,'25-26 Budget'!#REF!,'25-26 Budget'!#REF!</definedName>
    <definedName name="QB_FORMULA_40" localSheetId="3" hidden="1">'25-26 Budget'!#REF!,'25-26 Budget'!#REF!,'25-26 Budget'!#REF!,'25-26 Budget'!#REF!,'25-26 Budget'!#REF!,'25-26 Budget'!#REF!,'25-26 Budget'!#REF!,'25-26 Budget'!#REF!,'25-26 Budget'!#REF!,'25-26 Budget'!$K$93,'25-26 Budget'!$M$93,'25-26 Budget'!$O$93,'25-26 Budget'!#REF!,'25-26 Budget'!#REF!,'25-26 Budget'!#REF!,'25-26 Budget'!$K$95</definedName>
    <definedName name="QB_FORMULA_41" localSheetId="3" hidden="1">'25-26 Budget'!$M$95,'25-26 Budget'!$O$95,'25-26 Budget'!#REF!,'25-26 Budget'!#REF!,'25-26 Budget'!#REF!,'25-26 Budget'!#REF!,'25-26 Budget'!#REF!,'25-26 Budget'!#REF!,'25-26 Budget'!#REF!,'25-26 Budget'!#REF!,'25-26 Budget'!#REF!,'25-26 Budget'!$K$96,'25-26 Budget'!$M$96,'25-26 Budget'!$O$96,'25-26 Budget'!#REF!,'25-26 Budget'!#REF!</definedName>
    <definedName name="QB_FORMULA_42" localSheetId="3" hidden="1">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</definedName>
    <definedName name="QB_FORMULA_43" localSheetId="3" hidden="1">'25-26 Budget'!#REF!,'25-26 Budget'!#REF!,'25-26 Budget'!#REF!,'25-26 Budget'!$K$97,'25-26 Budget'!$M$97,'25-26 Budget'!$O$97,'25-26 Budget'!#REF!,'25-26 Budget'!#REF!,'25-26 Budget'!#REF!,'25-26 Budget'!$K$99,'25-26 Budget'!$M$99,'25-26 Budget'!$O$99,'25-26 Budget'!#REF!,'25-26 Budget'!#REF!,'25-26 Budget'!#REF!,'25-26 Budget'!$K$100</definedName>
    <definedName name="QB_FORMULA_44" localSheetId="3" hidden="1">'25-26 Budget'!$M$100,'25-26 Budget'!$O$100,'25-26 Budget'!#REF!,'25-26 Budget'!#REF!,'25-26 Budget'!#REF!,'25-26 Budget'!$K$101,'25-26 Budget'!$M$101,'25-26 Budget'!$O$101,'25-26 Budget'!#REF!,'25-26 Budget'!#REF!,'25-26 Budget'!#REF!,'25-26 Budget'!$K$102,'25-26 Budget'!$M$102,'25-26 Budget'!$O$102,'25-26 Budget'!#REF!,'25-26 Budget'!#REF!</definedName>
    <definedName name="QB_FORMULA_45" localSheetId="3" hidden="1">'25-26 Budget'!#REF!,'25-26 Budget'!$K$104,'25-26 Budget'!$M$104,'25-26 Budget'!$O$104,'25-26 Budget'!#REF!,'25-26 Budget'!#REF!,'25-26 Budget'!#REF!,'25-26 Budget'!$K$105,'25-26 Budget'!$M$105,'25-26 Budget'!$O$105,'25-26 Budget'!#REF!,'25-26 Budget'!#REF!,'25-26 Budget'!#REF!,'25-26 Budget'!$K$106,'25-26 Budget'!$M$106,'25-26 Budget'!$O$106</definedName>
    <definedName name="QB_FORMULA_46" localSheetId="3" hidden="1">'25-26 Budget'!#REF!,'25-26 Budget'!#REF!,'25-26 Budget'!#REF!,'25-26 Budget'!$K$107,'25-26 Budget'!$M$107,'25-26 Budget'!$O$107,'25-26 Budget'!#REF!,'25-26 Budget'!#REF!,'25-26 Budget'!#REF!,'25-26 Budget'!$K$108,'25-26 Budget'!$M$108,'25-26 Budget'!$O$108,'25-26 Budget'!#REF!,'25-26 Budget'!#REF!,'25-26 Budget'!#REF!,'25-26 Budget'!$K$109</definedName>
    <definedName name="QB_FORMULA_47" localSheetId="3" hidden="1">'25-26 Budget'!$M$109,'25-26 Budget'!$O$109,'25-26 Budget'!#REF!,'25-26 Budget'!#REF!,'25-26 Budget'!#REF!,'25-26 Budget'!$K$110,'25-26 Budget'!$M$110,'25-26 Budget'!$O$110,'25-26 Budget'!#REF!,'25-26 Budget'!#REF!,'25-26 Budget'!#REF!,'25-26 Budget'!$K$111,'25-26 Budget'!$M$111,'25-26 Budget'!$O$111,'25-26 Budget'!#REF!,'25-26 Budget'!#REF!</definedName>
    <definedName name="QB_FORMULA_48" localSheetId="3" hidden="1">'25-26 Budget'!#REF!,'25-26 Budget'!$K$112,'25-26 Budget'!$M$112,'25-26 Budget'!$O$112,'25-26 Budget'!#REF!,'25-26 Budget'!#REF!,'25-26 Budget'!#REF!,'25-26 Budget'!$K$113,'25-26 Budget'!$M$113,'25-26 Budget'!$O$113,'25-26 Budget'!#REF!,'25-26 Budget'!#REF!,'25-26 Budget'!#REF!,'25-26 Budget'!$K$114,'25-26 Budget'!$M$114,'25-26 Budget'!$O$114</definedName>
    <definedName name="QB_FORMULA_49" localSheetId="3" hidden="1">'25-26 Budget'!#REF!,'25-26 Budget'!#REF!,'25-26 Budget'!#REF!,'25-26 Budget'!$K$115,'25-26 Budget'!$M$115,'25-26 Budget'!$O$115,'25-26 Budget'!#REF!,'25-26 Budget'!#REF!,'25-26 Budget'!#REF!,'25-26 Budget'!$K$116,'25-26 Budget'!$M$116,'25-26 Budget'!$O$116,'25-26 Budget'!#REF!,'25-26 Budget'!#REF!,'25-26 Budget'!#REF!,'25-26 Budget'!$K$117</definedName>
    <definedName name="QB_FORMULA_5" localSheetId="0" hidden="1">'23-24'!$O$42,'23-24'!$Q$42,'23-24'!$S$42,'23-24'!$U$42,'23-24'!$W$42,'23-24'!$Y$42,'23-24'!$AA$42,'23-24'!$AC$42,'23-24'!$AE$42,'23-24'!$AG$42,'23-24'!$I$43,'23-24'!$K$43,'23-24'!$M$43,'23-24'!$O$43,'23-24'!$Q$43,'23-24'!$S$43</definedName>
    <definedName name="QB_FORMULA_5" localSheetId="1" hidden="1">'24-25'!$AH$26,'24-25'!$AH$27,'24-25'!$AH$28,'24-25'!$AH$29,'24-25'!$AH$30,'24-25'!$AH$31,'24-25'!$AH$32,'24-25'!$J$33,'24-25'!$L$33,'24-25'!$N$33,'24-25'!$P$33,'24-25'!$R$33,'24-25'!$T$33,'24-25'!$V$33,'24-25'!$X$33,'24-25'!$Z$33</definedName>
    <definedName name="QB_FORMULA_5" localSheetId="2" hidden="1">'25-26'!#REF!,'25-26'!$AH$28,'25-26'!$AH$29,'25-26'!$AH$32,'25-26'!$AH$33,'25-26'!$J$34,'25-26'!$L$34,'25-26'!$N$34,'25-26'!$P$34,'25-26'!$R$34,'25-26'!$T$34,'25-26'!$V$34,'25-26'!$X$34,'25-26'!$Z$34,'25-26'!$AB$34,'25-26'!$AD$34</definedName>
    <definedName name="QB_FORMULA_5" localSheetId="3" hidden="1">'25-26 Budget'!#REF!,'25-26 Budget'!$K$19,'25-26 Budget'!$M$19,'25-26 Budget'!$O$19,'25-26 Budget'!#REF!,'25-26 Budget'!#REF!,'25-26 Budget'!#REF!,'25-26 Budget'!#REF!,'25-26 Budget'!#REF!,'25-26 Budget'!#REF!,'25-26 Budget'!#REF!,'25-26 Budget'!#REF!,'25-26 Budget'!#REF!,'25-26 Budget'!#REF!,'25-26 Budget'!#REF!,'25-26 Budget'!#REF!</definedName>
    <definedName name="QB_FORMULA_50" localSheetId="3" hidden="1">'25-26 Budget'!$M$117,'25-26 Budget'!$O$117,'25-26 Budget'!#REF!,'25-26 Budget'!#REF!,'25-26 Budget'!#REF!,'25-26 Budget'!$K$118,'25-26 Budget'!$M$118,'25-26 Budget'!$O$118,'25-26 Budget'!#REF!,'25-26 Budget'!#REF!,'25-26 Budget'!#REF!,'25-26 Budget'!$K$119,'25-26 Budget'!$M$119,'25-26 Budget'!$O$119,'25-26 Budget'!#REF!,'25-26 Budget'!#REF!</definedName>
    <definedName name="QB_FORMULA_51" localSheetId="3" hidden="1">'25-26 Budget'!#REF!,'25-26 Budget'!$K$120,'25-26 Budget'!$M$120,'25-26 Budget'!$O$120,'25-26 Budget'!#REF!,'25-26 Budget'!#REF!,'25-26 Budget'!#REF!,'25-26 Budget'!$K$121,'25-26 Budget'!$M$121,'25-26 Budget'!$O$121,'25-26 Budget'!#REF!,'25-26 Budget'!#REF!,'25-26 Budget'!#REF!,'25-26 Budget'!$K$122,'25-26 Budget'!$M$122,'25-26 Budget'!$O$122</definedName>
    <definedName name="QB_FORMULA_52" localSheetId="3" hidden="1">'25-26 Budget'!#REF!,'25-26 Budget'!#REF!,'25-26 Budget'!#REF!,'25-26 Budget'!$K$123,'25-26 Budget'!$M$123,'25-26 Budget'!$O$123,'25-26 Budget'!#REF!,'25-26 Budget'!#REF!,'25-26 Budget'!#REF!,'25-26 Budget'!$K$124,'25-26 Budget'!$M$124,'25-26 Budget'!$O$124,'25-26 Budget'!#REF!,'25-26 Budget'!#REF!,'25-26 Budget'!#REF!,'25-26 Budget'!$K$125</definedName>
    <definedName name="QB_FORMULA_53" localSheetId="3" hidden="1">'25-26 Budget'!$M$125,'25-26 Budget'!$O$125,'25-26 Budget'!#REF!,'25-26 Budget'!#REF!,'25-26 Budget'!#REF!,'25-26 Budget'!$K$126,'25-26 Budget'!$M$126,'25-26 Budget'!$O$126,'25-26 Budget'!#REF!,'25-26 Budget'!#REF!,'25-26 Budget'!#REF!,'25-26 Budget'!$K$127,'25-26 Budget'!$M$127,'25-26 Budget'!$O$127,'25-26 Budget'!#REF!,'25-26 Budget'!#REF!</definedName>
    <definedName name="QB_FORMULA_54" localSheetId="3" hidden="1">'25-26 Budget'!#REF!,'25-26 Budget'!$K$128,'25-26 Budget'!$M$128,'25-26 Budget'!$O$128,'25-26 Budget'!#REF!,'25-26 Budget'!#REF!,'25-26 Budget'!#REF!,'25-26 Budget'!$K$129,'25-26 Budget'!$M$129,'25-26 Budget'!$O$129,'25-26 Budget'!#REF!,'25-26 Budget'!#REF!,'25-26 Budget'!#REF!,'25-26 Budget'!$K$130,'25-26 Budget'!$M$130,'25-26 Budget'!$O$130</definedName>
    <definedName name="QB_FORMULA_55" localSheetId="3" hidden="1">'25-26 Budget'!#REF!,'25-26 Budget'!#REF!,'25-26 Budget'!#REF!,'25-26 Budget'!$K$131,'25-26 Budget'!$M$131,'25-26 Budget'!$O$131,'25-26 Budget'!#REF!,'25-26 Budget'!#REF!,'25-26 Budget'!#REF!,'25-26 Budget'!$K$132,'25-26 Budget'!$M$132,'25-26 Budget'!$O$132,'25-26 Budget'!#REF!,'25-26 Budget'!#REF!,'25-26 Budget'!#REF!,'25-26 Budget'!$K$133</definedName>
    <definedName name="QB_FORMULA_56" localSheetId="3" hidden="1">'25-26 Budget'!$M$133,'25-26 Budget'!$O$133,'25-26 Budget'!#REF!,'25-26 Budget'!#REF!,'25-26 Budget'!#REF!,'25-26 Budget'!$K$134,'25-26 Budget'!$M$134,'25-26 Budget'!$O$134,'25-26 Budget'!#REF!,'25-26 Budget'!#REF!,'25-26 Budget'!#REF!,'25-26 Budget'!$K$135,'25-26 Budget'!$M$135,'25-26 Budget'!$O$135,'25-26 Budget'!#REF!,'25-26 Budget'!#REF!</definedName>
    <definedName name="QB_FORMULA_57" localSheetId="3" hidden="1">'25-26 Budget'!#REF!,'25-26 Budget'!#REF!,'25-26 Budget'!#REF!,'25-26 Budget'!#REF!,'25-26 Budget'!#REF!,'25-26 Budget'!#REF!,'25-26 Budget'!#REF!,'25-26 Budget'!$K$136,'25-26 Budget'!$M$136,'25-26 Budget'!$O$136,'25-26 Budget'!#REF!,'25-26 Budget'!#REF!,'25-26 Budget'!#REF!,'25-26 Budget'!$K$138,'25-26 Budget'!$M$138,'25-26 Budget'!$O$138</definedName>
    <definedName name="QB_FORMULA_58" localSheetId="3" hidden="1">'25-26 Budget'!#REF!,'25-26 Budget'!#REF!,'25-26 Budget'!#REF!,'25-26 Budget'!$K$140,'25-26 Budget'!$M$140,'25-26 Budget'!$O$140,'25-26 Budget'!#REF!,'25-26 Budget'!#REF!,'25-26 Budget'!#REF!,'25-26 Budget'!$K$141,'25-26 Budget'!$M$141,'25-26 Budget'!$O$141,'25-26 Budget'!#REF!,'25-26 Budget'!#REF!,'25-26 Budget'!#REF!,'25-26 Budget'!#REF!</definedName>
    <definedName name="QB_FORMULA_59" localSheetId="3" hidden="1">'25-26 Budget'!#REF!,'25-26 Budget'!#REF!,'25-26 Budget'!#REF!,'25-26 Budget'!#REF!,'25-26 Budget'!#REF!,'25-26 Budget'!$K$142,'25-26 Budget'!$M$142,'25-26 Budget'!$O$142,'25-26 Budget'!#REF!,'25-26 Budget'!#REF!,'25-26 Budget'!#REF!,'25-26 Budget'!$K$143,'25-26 Budget'!$M$143,'25-26 Budget'!$O$143,'25-26 Budget'!#REF!,'25-26 Budget'!#REF!</definedName>
    <definedName name="QB_FORMULA_6" localSheetId="0" hidden="1">'23-24'!$U$43,'23-24'!$W$43,'23-24'!$Y$43,'23-24'!$AA$43,'23-24'!$AC$43,'23-24'!$AE$43,'23-24'!$AG$43,'23-24'!$I$44,'23-24'!$K$44,'23-24'!$M$44,'23-24'!$O$44,'23-24'!$Q$44,'23-24'!$S$44,'23-24'!$U$44,'23-24'!$W$44,'23-24'!$Y$44</definedName>
    <definedName name="QB_FORMULA_6" localSheetId="1" hidden="1">'24-25'!$AB$33,'24-25'!$AD$33,'24-25'!$AF$33,'24-25'!$AH$33,'24-25'!$AH$35,'24-25'!$AH$36,'24-25'!$AH$37,'24-25'!$AH$38,'24-25'!$AH$39,'24-25'!$J$40,'24-25'!$L$40,'24-25'!$N$40,'24-25'!$P$40,'24-25'!$R$40,'24-25'!$T$40,'24-25'!$V$40</definedName>
    <definedName name="QB_FORMULA_6" localSheetId="2" hidden="1">'25-26'!$AF$34,'25-26'!$AH$34,'25-26'!$AH$36,'25-26'!$AH$37,'25-26'!$AH$38,'25-26'!$AH$39,'25-26'!$AH$40,'25-26'!$J$43,'25-26'!$L$43,'25-26'!$N$43,'25-26'!$P$43,'25-26'!$R$43,'25-26'!$T$43,'25-26'!$V$43,'25-26'!$X$43,'25-26'!$Z$43</definedName>
    <definedName name="QB_FORMULA_6" localSheetId="3" hidden="1">'25-26 Budget'!#REF!,'25-26 Budget'!#REF!,'25-26 Budget'!#REF!,'25-26 Budget'!#REF!,'25-26 Budget'!#REF!,'25-26 Budget'!#REF!,'25-26 Budget'!#REF!,'25-26 Budget'!#REF!,'25-26 Budget'!#REF!,'25-26 Budget'!$K$20,'25-26 Budget'!$M$20,'25-26 Budget'!$O$20,'25-26 Budget'!#REF!,'25-26 Budget'!#REF!,'25-26 Budget'!#REF!,'25-26 Budget'!$K$21</definedName>
    <definedName name="QB_FORMULA_60" localSheetId="3" hidden="1">'25-26 Budget'!#REF!,'25-26 Budget'!$K$144,'25-26 Budget'!$M$144,'25-26 Budget'!$O$144,'25-26 Budget'!#REF!,'25-26 Budget'!#REF!,'25-26 Budget'!#REF!,'25-26 Budget'!$K$145,'25-26 Budget'!$M$145,'25-26 Budget'!$O$145,'25-26 Budget'!#REF!,'25-26 Budget'!#REF!,'25-26 Budget'!#REF!,'25-26 Budget'!$K$146,'25-26 Budget'!$M$146,'25-26 Budget'!$O$146</definedName>
    <definedName name="QB_FORMULA_61" localSheetId="3" hidden="1">'25-26 Budget'!#REF!,'25-26 Budget'!#REF!,'25-26 Budget'!#REF!,'25-26 Budget'!$K$147,'25-26 Budget'!$M$147,'25-26 Budget'!$O$147,'25-26 Budget'!#REF!,'25-26 Budget'!#REF!,'25-26 Budget'!#REF!,'25-26 Budget'!$K$148,'25-26 Budget'!$M$148,'25-26 Budget'!$O$148,'25-26 Budget'!#REF!,'25-26 Budget'!#REF!,'25-26 Budget'!#REF!,'25-26 Budget'!$K$149</definedName>
    <definedName name="QB_FORMULA_62" localSheetId="3" hidden="1">'25-26 Budget'!$M$149,'25-26 Budget'!$O$149,'25-26 Budget'!#REF!,'25-26 Budget'!#REF!,'25-26 Budget'!#REF!,'25-26 Budget'!$K$150,'25-26 Budget'!$M$150,'25-26 Budget'!$O$150,'25-26 Budget'!#REF!,'25-26 Budget'!#REF!,'25-26 Budget'!#REF!,'25-26 Budget'!$K$151,'25-26 Budget'!$M$151,'25-26 Budget'!$O$151,'25-26 Budget'!#REF!,'25-26 Budget'!#REF!</definedName>
    <definedName name="QB_FORMULA_63" localSheetId="3" hidden="1">'25-26 Budget'!#REF!,'25-26 Budget'!$K$152,'25-26 Budget'!$M$152,'25-26 Budget'!$O$152,'25-26 Budget'!#REF!,'25-26 Budget'!#REF!,'25-26 Budget'!#REF!,'25-26 Budget'!$K$153,'25-26 Budget'!$M$153,'25-26 Budget'!$O$153,'25-26 Budget'!#REF!,'25-26 Budget'!#REF!,'25-26 Budget'!#REF!,'25-26 Budget'!$K$154,'25-26 Budget'!$M$154,'25-26 Budget'!$O$154</definedName>
    <definedName name="QB_FORMULA_64" localSheetId="3" hidden="1">'25-26 Budget'!#REF!,'25-26 Budget'!#REF!,'25-26 Budget'!#REF!,'25-26 Budget'!$K$155,'25-26 Budget'!$M$155,'25-26 Budget'!$O$155,'25-26 Budget'!#REF!,'25-26 Budget'!#REF!,'25-26 Budget'!#REF!,'25-26 Budget'!$K$156,'25-26 Budget'!$M$156,'25-26 Budget'!$O$156,'25-26 Budget'!#REF!,'25-26 Budget'!#REF!,'25-26 Budget'!#REF!,'25-26 Budget'!$K$157</definedName>
    <definedName name="QB_FORMULA_65" localSheetId="3" hidden="1">'25-26 Budget'!$M$157,'25-26 Budget'!$O$157,'25-26 Budget'!#REF!,'25-26 Budget'!#REF!,'25-26 Budget'!#REF!,'25-26 Budget'!$K$158,'25-26 Budget'!$M$158,'25-26 Budget'!$O$158,'25-26 Budget'!#REF!,'25-26 Budget'!#REF!,'25-26 Budget'!#REF!,'25-26 Budget'!$K$159,'25-26 Budget'!$M$159,'25-26 Budget'!$O$159,'25-26 Budget'!#REF!,'25-26 Budget'!#REF!</definedName>
    <definedName name="QB_FORMULA_66" localSheetId="3" hidden="1">'25-26 Budget'!#REF!,'25-26 Budget'!$K$160,'25-26 Budget'!$M$160,'25-26 Budget'!$O$160,'25-26 Budget'!#REF!,'25-26 Budget'!#REF!,'25-26 Budget'!#REF!,'25-26 Budget'!$K$161,'25-26 Budget'!$M$161,'25-26 Budget'!$O$161,'25-26 Budget'!#REF!,'25-26 Budget'!#REF!,'25-26 Budget'!#REF!,'25-26 Budget'!$K$162,'25-26 Budget'!$M$162,'25-26 Budget'!$O$162</definedName>
    <definedName name="QB_FORMULA_67" localSheetId="3" hidden="1">'25-26 Budget'!#REF!,'25-26 Budget'!#REF!,'25-26 Budget'!#REF!,'25-26 Budget'!$K$163,'25-26 Budget'!$M$163,'25-26 Budget'!$O$163,'25-26 Budget'!#REF!,'25-26 Budget'!#REF!,'25-26 Budget'!#REF!,'25-26 Budget'!$K$164,'25-26 Budget'!$M$164,'25-26 Budget'!$O$164,'25-26 Budget'!#REF!,'25-26 Budget'!#REF!,'25-26 Budget'!#REF!,'25-26 Budget'!$K$165</definedName>
    <definedName name="QB_FORMULA_68" localSheetId="3" hidden="1">'25-26 Budget'!$M$165,'25-26 Budget'!$O$165,'25-26 Budget'!#REF!,'25-26 Budget'!#REF!,'25-26 Budget'!#REF!,'25-26 Budget'!$K$166,'25-26 Budget'!$M$166,'25-26 Budget'!$O$166,'25-26 Budget'!#REF!,'25-26 Budget'!#REF!,'25-26 Budget'!#REF!,'25-26 Budget'!$K$167,'25-26 Budget'!$M$167,'25-26 Budget'!$O$167,'25-26 Budget'!#REF!,'25-26 Budget'!#REF!</definedName>
    <definedName name="QB_FORMULA_69" localSheetId="3" hidden="1">'25-26 Budget'!#REF!,'25-26 Budget'!$K$168,'25-26 Budget'!$M$168,'25-26 Budget'!$O$168,'25-26 Budget'!#REF!,'25-26 Budget'!#REF!,'25-26 Budget'!#REF!,'25-26 Budget'!$K$170,'25-26 Budget'!$M$170,'25-26 Budget'!$O$170,'25-26 Budget'!#REF!,'25-26 Budget'!#REF!,'25-26 Budget'!#REF!,'25-26 Budget'!$K$171,'25-26 Budget'!$M$171,'25-26 Budget'!$O$171</definedName>
    <definedName name="QB_FORMULA_7" localSheetId="0" hidden="1">'23-24'!$AA$44,'23-24'!$AC$44,'23-24'!$AE$44,'23-24'!$AG$44,'23-24'!$AG$46,'23-24'!$AG$47,'23-24'!$AG$49,'23-24'!$AG$50,'23-24'!$AG$51,'23-24'!$AG$52,'23-24'!$AG$53,'23-24'!$AG$54,'23-24'!$AG$55,'23-24'!$AG$56,'23-24'!$AG$57,'23-24'!$AG$58</definedName>
    <definedName name="QB_FORMULA_7" localSheetId="1" hidden="1">'24-25'!$X$40,'24-25'!$Z$40,'24-25'!$AB$40,'24-25'!$AD$40,'24-25'!$AF$40,'24-25'!$AH$40,'24-25'!$J$41,'24-25'!$L$41,'24-25'!$N$41,'24-25'!$P$41,'24-25'!$R$41,'24-25'!$T$41,'24-25'!$V$41,'24-25'!$X$41,'24-25'!$Z$41,'24-25'!$AB$41</definedName>
    <definedName name="QB_FORMULA_7" localSheetId="2" hidden="1">'25-26'!$AB$43,'25-26'!$AD$43,'25-26'!$AF$43,'25-26'!$AH$43,'25-26'!$J$44,'25-26'!$L$44,'25-26'!$N$44,'25-26'!$P$44,'25-26'!$R$44,'25-26'!$T$44,'25-26'!$V$44,'25-26'!$X$44,'25-26'!$Z$44,'25-26'!$AB$44,'25-26'!$AD$44,'25-26'!$AF$44</definedName>
    <definedName name="QB_FORMULA_7" localSheetId="3" hidden="1">'25-26 Budget'!$M$21,'25-26 Budget'!$O$21,'25-26 Budget'!#REF!,'25-26 Budget'!#REF!,'25-26 Budget'!#REF!,'25-26 Budget'!$K$22,'25-26 Budget'!$M$22,'25-26 Budget'!$O$22,'25-26 Budget'!#REF!,'25-26 Budget'!#REF!,'25-26 Budget'!#REF!,'25-26 Budget'!$K$23,'25-26 Budget'!$M$23,'25-26 Budget'!$O$23,'25-26 Budget'!#REF!,'25-26 Budget'!#REF!</definedName>
    <definedName name="QB_FORMULA_70" localSheetId="3" hidden="1">'25-26 Budget'!#REF!,'25-26 Budget'!#REF!,'25-26 Budget'!#REF!,'25-26 Budget'!$K$172,'25-26 Budget'!$M$172,'25-26 Budget'!$O$172,'25-26 Budget'!#REF!,'25-26 Budget'!#REF!,'25-26 Budget'!#REF!,'25-26 Budget'!$K$173,'25-26 Budget'!$M$173,'25-26 Budget'!$O$173,'25-26 Budget'!#REF!,'25-26 Budget'!#REF!,'25-26 Budget'!#REF!,'25-26 Budget'!$K$174</definedName>
    <definedName name="QB_FORMULA_71" localSheetId="3" hidden="1">'25-26 Budget'!$M$174,'25-26 Budget'!$O$174,'25-26 Budget'!#REF!,'25-26 Budget'!#REF!,'25-26 Budget'!#REF!,'25-26 Budget'!$K$175,'25-26 Budget'!$M$175,'25-26 Budget'!$O$175,'25-26 Budget'!#REF!,'25-26 Budget'!#REF!,'25-26 Budget'!#REF!,'25-26 Budget'!$K$176,'25-26 Budget'!$M$176,'25-26 Budget'!$O$176,'25-26 Budget'!#REF!,'25-26 Budget'!#REF!</definedName>
    <definedName name="QB_FORMULA_72" localSheetId="3" hidden="1">'25-26 Budget'!#REF!,'25-26 Budget'!$K$177,'25-26 Budget'!$M$177,'25-26 Budget'!$O$177,'25-26 Budget'!#REF!,'25-26 Budget'!#REF!,'25-26 Budget'!#REF!,'25-26 Budget'!$K$178,'25-26 Budget'!$M$178,'25-26 Budget'!$O$178,'25-26 Budget'!#REF!,'25-26 Budget'!#REF!,'25-26 Budget'!#REF!,'25-26 Budget'!$K$179,'25-26 Budget'!$M$179,'25-26 Budget'!$O$179</definedName>
    <definedName name="QB_FORMULA_73" localSheetId="3" hidden="1">'25-26 Budget'!#REF!,'25-26 Budget'!#REF!,'25-26 Budget'!#REF!,'25-26 Budget'!$K$180,'25-26 Budget'!$M$180,'25-26 Budget'!$O$180,'25-26 Budget'!#REF!,'25-26 Budget'!#REF!,'25-26 Budget'!#REF!,'25-26 Budget'!$K$181,'25-26 Budget'!$M$181,'25-26 Budget'!$O$181,'25-26 Budget'!#REF!,'25-26 Budget'!#REF!,'25-26 Budget'!#REF!,'25-26 Budget'!$K$182</definedName>
    <definedName name="QB_FORMULA_74" localSheetId="3" hidden="1">'25-26 Budget'!$M$182,'25-26 Budget'!$O$182,'25-26 Budget'!#REF!,'25-26 Budget'!#REF!,'25-26 Budget'!#REF!,'25-26 Budget'!$K$183,'25-26 Budget'!$M$183,'25-26 Budget'!$O$183,'25-26 Budget'!#REF!,'25-26 Budget'!#REF!,'25-26 Budget'!#REF!,'25-26 Budget'!$K$184,'25-26 Budget'!$M$184,'25-26 Budget'!$O$184,'25-26 Budget'!#REF!,'25-26 Budget'!#REF!</definedName>
    <definedName name="QB_FORMULA_75" localSheetId="3" hidden="1">'25-26 Budget'!#REF!,'25-26 Budget'!$K$185,'25-26 Budget'!$M$185,'25-26 Budget'!$O$185,'25-26 Budget'!#REF!,'25-26 Budget'!#REF!,'25-26 Budget'!#REF!,'25-26 Budget'!$K$186,'25-26 Budget'!$M$186,'25-26 Budget'!$O$186,'25-26 Budget'!#REF!,'25-26 Budget'!#REF!,'25-26 Budget'!#REF!,'25-26 Budget'!$K$187,'25-26 Budget'!$M$187,'25-26 Budget'!$O$187</definedName>
    <definedName name="QB_FORMULA_76" localSheetId="3" hidden="1">'25-26 Budget'!#REF!,'25-26 Budget'!#REF!,'25-26 Budget'!#REF!,'25-26 Budget'!$K$188,'25-26 Budget'!$M$188,'25-26 Budget'!$O$188,'25-26 Budget'!#REF!,'25-26 Budget'!#REF!,'25-26 Budget'!#REF!,'25-26 Budget'!$K$189,'25-26 Budget'!$M$189,'25-26 Budget'!$O$189,'25-26 Budget'!#REF!,'25-26 Budget'!#REF!,'25-26 Budget'!#REF!,'25-26 Budget'!$K$190</definedName>
    <definedName name="QB_FORMULA_77" localSheetId="3" hidden="1">'25-26 Budget'!$M$190,'25-26 Budget'!$O$190,'25-26 Budget'!#REF!,'25-26 Budget'!#REF!,'25-26 Budget'!#REF!,'25-26 Budget'!$K$191,'25-26 Budget'!$M$191,'25-26 Budget'!$O$191,'25-26 Budget'!#REF!,'25-26 Budget'!#REF!,'25-26 Budget'!#REF!,'25-26 Budget'!$K$192,'25-26 Budget'!$M$192,'25-26 Budget'!$O$192,'25-26 Budget'!#REF!,'25-26 Budget'!#REF!</definedName>
    <definedName name="QB_FORMULA_78" localSheetId="3" hidden="1">'25-26 Budget'!#REF!,'25-26 Budget'!$K$193,'25-26 Budget'!$M$193,'25-26 Budget'!$O$193,'25-26 Budget'!#REF!,'25-26 Budget'!#REF!,'25-26 Budget'!#REF!,'25-26 Budget'!$K$194,'25-26 Budget'!$M$194,'25-26 Budget'!$O$194,'25-26 Budget'!#REF!,'25-26 Budget'!#REF!,'25-26 Budget'!#REF!,'25-26 Budget'!$K$195,'25-26 Budget'!$M$195,'25-26 Budget'!$O$195</definedName>
    <definedName name="QB_FORMULA_79" localSheetId="3" hidden="1">'25-26 Budget'!#REF!,'25-26 Budget'!#REF!,'25-26 Budget'!#REF!,'25-26 Budget'!$K$196,'25-26 Budget'!$M$196,'25-26 Budget'!$O$196,'25-26 Budget'!#REF!,'25-26 Budget'!#REF!,'25-26 Budget'!#REF!,'25-26 Budget'!#REF!,'25-26 Budget'!#REF!,'25-26 Budget'!#REF!,'25-26 Budget'!#REF!,'25-26 Budget'!#REF!,'25-26 Budget'!#REF!,'25-26 Budget'!$K$197</definedName>
    <definedName name="QB_FORMULA_8" localSheetId="0" hidden="1">'23-24'!$I$59,'23-24'!$K$59,'23-24'!$M$59,'23-24'!$O$59,'23-24'!$Q$59,'23-24'!$S$59,'23-24'!$U$59,'23-24'!$W$59,'23-24'!$Y$59,'23-24'!$AA$59,'23-24'!$AC$59,'23-24'!$AE$59,'23-24'!$AG$59,'23-24'!$AG$61,'23-24'!$AG$62,'23-24'!$AG$63</definedName>
    <definedName name="QB_FORMULA_8" localSheetId="1" hidden="1">'24-25'!$AD$41,'24-25'!$AF$41,'24-25'!$AH$41,'24-25'!$J$42,'24-25'!$L$42,'24-25'!$N$42,'24-25'!$P$42,'24-25'!$R$42,'24-25'!$T$42,'24-25'!$V$42,'24-25'!$X$42,'24-25'!$Z$42,'24-25'!$AB$42,'24-25'!$AD$42,'24-25'!$AF$42,'24-25'!$AH$42</definedName>
    <definedName name="QB_FORMULA_8" localSheetId="2" hidden="1">'25-26'!$AH$44,'25-26'!$J$45,'25-26'!$L$45,'25-26'!$N$45,'25-26'!$P$45,'25-26'!$R$45,'25-26'!$T$45,'25-26'!$V$45,'25-26'!$X$45,'25-26'!$Z$45,'25-26'!$AB$45,'25-26'!$AD$45,'25-26'!$AF$45,'25-26'!$AH$45,'25-26'!#REF!,'25-26'!#REF!</definedName>
    <definedName name="QB_FORMULA_8" localSheetId="3" hidden="1">'25-26 Budget'!#REF!,'25-26 Budget'!$K$24,'25-26 Budget'!$M$24,'25-26 Budget'!$O$24,'25-26 Budget'!#REF!,'25-26 Budget'!#REF!,'25-26 Budget'!#REF!,'25-26 Budget'!$K$25,'25-26 Budget'!$M$25,'25-26 Budget'!$O$25,'25-26 Budget'!#REF!,'25-26 Budget'!#REF!,'25-26 Budget'!#REF!,'25-26 Budget'!$K$26,'25-26 Budget'!$M$26,'25-26 Budget'!$O$26</definedName>
    <definedName name="QB_FORMULA_80" localSheetId="3" hidden="1">'25-26 Budget'!$M$197,'25-26 Budget'!$O$197,'25-26 Budget'!#REF!,'25-26 Budget'!#REF!,'25-26 Budget'!#REF!,'25-26 Budget'!$K$199,'25-26 Budget'!$M$199,'25-26 Budget'!$O$199,'25-26 Budget'!#REF!,'25-26 Budget'!#REF!,'25-26 Budget'!#REF!,'25-26 Budget'!$K$200,'25-26 Budget'!$M$200,'25-26 Budget'!$O$200,'25-26 Budget'!#REF!,'25-26 Budget'!#REF!</definedName>
    <definedName name="QB_FORMULA_81" localSheetId="3" hidden="1">'25-26 Budget'!#REF!,'25-26 Budget'!$K$201,'25-26 Budget'!$M$201,'25-26 Budget'!$O$201,'25-26 Budget'!#REF!,'25-26 Budget'!#REF!,'25-26 Budget'!#REF!,'25-26 Budget'!$K$202,'25-26 Budget'!$M$202,'25-26 Budget'!$O$202,'25-26 Budget'!#REF!,'25-26 Budget'!#REF!,'25-26 Budget'!#REF!,'25-26 Budget'!$K$203,'25-26 Budget'!$M$203,'25-26 Budget'!$O$203</definedName>
    <definedName name="QB_FORMULA_82" localSheetId="3" hidden="1">'25-26 Budget'!#REF!,'25-26 Budget'!#REF!,'25-26 Budget'!#REF!,'25-26 Budget'!$K$204,'25-26 Budget'!$M$204,'25-26 Budget'!$O$204,'25-26 Budget'!#REF!,'25-26 Budget'!#REF!,'25-26 Budget'!#REF!,'25-26 Budget'!$K$205,'25-26 Budget'!$M$205,'25-26 Budget'!$O$205,'25-26 Budget'!#REF!,'25-26 Budget'!#REF!,'25-26 Budget'!#REF!,'25-26 Budget'!$K$206</definedName>
    <definedName name="QB_FORMULA_83" localSheetId="3" hidden="1">'25-26 Budget'!$M$206,'25-26 Budget'!$O$206,'25-26 Budget'!#REF!,'25-26 Budget'!#REF!,'25-26 Budget'!#REF!,'25-26 Budget'!#REF!,'25-26 Budget'!#REF!,'25-26 Budget'!#REF!,'25-26 Budget'!#REF!,'25-26 Budget'!#REF!,'25-26 Budget'!#REF!,'25-26 Budget'!$K$207,'25-26 Budget'!$M$207,'25-26 Budget'!$O$207,'25-26 Budget'!#REF!,'25-26 Budget'!#REF!</definedName>
    <definedName name="QB_FORMULA_84" localSheetId="3" hidden="1">'25-26 Budget'!#REF!,'25-26 Budget'!$K$208,'25-26 Budget'!$M$208,'25-26 Budget'!$O$208,'25-26 Budget'!#REF!,'25-26 Budget'!#REF!,'25-26 Budget'!#REF!,'25-26 Budget'!$K$209,'25-26 Budget'!$M$209,'25-26 Budget'!$O$209,'25-26 Budget'!#REF!,'25-26 Budget'!#REF!,'25-26 Budget'!#REF!,'25-26 Budget'!$K$210,'25-26 Budget'!$M$210,'25-26 Budget'!$O$210</definedName>
    <definedName name="QB_FORMULA_85" localSheetId="3" hidden="1">'25-26 Budget'!#REF!,'25-26 Budget'!#REF!,'25-26 Budget'!#REF!,'25-26 Budget'!$K$211,'25-26 Budget'!$M$211,'25-26 Budget'!$O$211,'25-26 Budget'!#REF!,'25-26 Budget'!#REF!,'25-26 Budget'!#REF!,'25-26 Budget'!$K$212,'25-26 Budget'!$M$212,'25-26 Budget'!$O$212,'25-26 Budget'!#REF!,'25-26 Budget'!#REF!,'25-26 Budget'!#REF!,'25-26 Budget'!$K$213</definedName>
    <definedName name="QB_FORMULA_86" localSheetId="3" hidden="1">'25-26 Budget'!$M$213,'25-26 Budget'!$O$213,'25-26 Budget'!#REF!,'25-26 Budget'!#REF!,'25-26 Budget'!#REF!,'25-26 Budget'!$K$214,'25-26 Budget'!$M$214,'25-26 Budget'!$O$214,'25-26 Budget'!#REF!,'25-26 Budget'!#REF!,'25-26 Budget'!#REF!,'25-26 Budget'!$K$215,'25-26 Budget'!$M$215,'25-26 Budget'!$O$215,'25-26 Budget'!#REF!,'25-26 Budget'!#REF!</definedName>
    <definedName name="QB_FORMULA_87" localSheetId="3" hidden="1">'25-26 Budget'!#REF!,'25-26 Budget'!$K$216,'25-26 Budget'!$M$216,'25-26 Budget'!$O$216,'25-26 Budget'!#REF!,'25-26 Budget'!#REF!,'25-26 Budget'!#REF!,'25-26 Budget'!$K$217,'25-26 Budget'!$M$217,'25-26 Budget'!$O$217,'25-26 Budget'!#REF!,'25-26 Budget'!#REF!,'25-26 Budget'!#REF!,'25-26 Budget'!$K$218,'25-26 Budget'!$M$218,'25-26 Budget'!$O$218</definedName>
    <definedName name="QB_FORMULA_88" localSheetId="3" hidden="1">'25-26 Budget'!#REF!,'25-26 Budget'!#REF!,'25-26 Budget'!#REF!,'25-26 Budget'!$K$219,'25-26 Budget'!$M$219,'25-26 Budget'!$O$219,'25-26 Budget'!#REF!,'25-26 Budget'!#REF!,'25-26 Budget'!#REF!,'25-26 Budget'!$K$220,'25-26 Budget'!$M$220,'25-26 Budget'!$O$220,'25-26 Budget'!#REF!,'25-26 Budget'!#REF!,'25-26 Budget'!#REF!,'25-26 Budget'!$K$221</definedName>
    <definedName name="QB_FORMULA_89" localSheetId="3" hidden="1">'25-26 Budget'!$M$221,'25-26 Budget'!$O$221,'25-26 Budget'!#REF!,'25-26 Budget'!#REF!,'25-26 Budget'!#REF!,'25-26 Budget'!$K$222,'25-26 Budget'!$M$222,'25-26 Budget'!$O$222,'25-26 Budget'!#REF!,'25-26 Budget'!#REF!,'25-26 Budget'!#REF!,'25-26 Budget'!$K$223,'25-26 Budget'!$M$223,'25-26 Budget'!$O$223,'25-26 Budget'!#REF!,'25-26 Budget'!#REF!</definedName>
    <definedName name="QB_FORMULA_9" localSheetId="0" hidden="1">'23-24'!$AG$64,'23-24'!$AG$65,'23-24'!$AG$66,'23-24'!$AG$67,'23-24'!$AG$68,'23-24'!$AG$69,'23-24'!$AG$70,'23-24'!$AG$71,'23-24'!$AG$72,'23-24'!$AG$73,'23-24'!$AG$74,'23-24'!$AG$75,'23-24'!$AG$76,'23-24'!$AG$77,'23-24'!$AG$78,'23-24'!$AG$79</definedName>
    <definedName name="QB_FORMULA_9" localSheetId="1" hidden="1">'24-25'!$J$43,'24-25'!$L$43,'24-25'!$N$43,'24-25'!$P$43,'24-25'!$R$43,'24-25'!$T$43,'24-25'!$V$43,'24-25'!$X$43,'24-25'!$Z$43,'24-25'!$AB$43,'24-25'!$AD$43,'24-25'!$AF$43,'24-25'!$AH$43,'24-25'!$AH$46,'24-25'!$AH$47,'24-25'!$AH$48</definedName>
    <definedName name="QB_FORMULA_9" localSheetId="2" hidden="1">'25-26'!#REF!,'25-26'!#REF!,'25-26'!#REF!,'25-26'!#REF!,'25-26'!#REF!,'25-26'!#REF!,'25-26'!#REF!,'25-26'!#REF!,'25-26'!#REF!,'25-26'!#REF!,'25-26'!#REF!,'25-26'!$AH$46,'25-26'!$AH$48,'25-26'!$AH$50,'25-26'!$AH$51,'25-26'!$AH$52</definedName>
    <definedName name="QB_FORMULA_9" localSheetId="3" hidden="1">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Budget'!#REF!,'25-26 Budget'!#REF!</definedName>
    <definedName name="QB_FORMULA_90" localSheetId="3" hidden="1">'25-26 Budget'!#REF!,'25-26 Budget'!$K$224,'25-26 Budget'!$M$224,'25-26 Budget'!$O$224,'25-26 Budget'!#REF!,'25-26 Budget'!#REF!,'25-26 Budget'!#REF!,'25-26 Budget'!$K$225,'25-26 Budget'!$M$225,'25-26 Budget'!$O$225,'25-26 Budget'!#REF!,'25-26 Budget'!#REF!,'25-26 Budget'!#REF!,'25-26 Budget'!$K$226,'25-26 Budget'!$M$226,'25-26 Budget'!$O$226</definedName>
    <definedName name="QB_FORMULA_91" localSheetId="3" hidden="1">'25-26 Budget'!#REF!,'25-26 Budget'!#REF!,'25-26 Budget'!#REF!,'25-26 Budget'!$K$227,'25-26 Budget'!$M$227,'25-26 Budget'!$O$227,'25-26 Budget'!#REF!,'25-26 Budget'!#REF!,'25-26 Budget'!#REF!,'25-26 Budget'!$K$228,'25-26 Budget'!$M$228,'25-26 Budget'!$O$228,'25-26 Budget'!#REF!,'25-26 Budget'!#REF!,'25-26 Budget'!#REF!,'25-26 Budget'!$K$229</definedName>
    <definedName name="QB_FORMULA_92" localSheetId="3" hidden="1">'25-26 Budget'!$M$229,'25-26 Budget'!$O$229,'25-26 Budget'!#REF!,'25-26 Budget'!#REF!,'25-26 Budget'!#REF!,'25-26 Budget'!$K$231,'25-26 Budget'!$M$231,'25-26 Budget'!$O$231,'25-26 Budget'!#REF!,'25-26 Budget'!#REF!,'25-26 Budget'!#REF!,'25-26 Budget'!$K$232,'25-26 Budget'!$M$232,'25-26 Budget'!$O$232,'25-26 Budget'!#REF!,'25-26 Budget'!#REF!</definedName>
    <definedName name="QB_FORMULA_93" localSheetId="3" hidden="1">'25-26 Budget'!#REF!,'25-26 Budget'!#REF!,'25-26 Budget'!#REF!,'25-26 Budget'!#REF!,'25-26 Budget'!#REF!,'25-26 Budget'!#REF!,'25-26 Budget'!#REF!,'25-26 Budget'!$K$233,'25-26 Budget'!$M$233,'25-26 Budget'!$O$233,'25-26 Budget'!#REF!,'25-26 Budget'!#REF!,'25-26 Budget'!#REF!,'25-26 Budget'!$K$235,'25-26 Budget'!$M$235,'25-26 Budget'!$O$235</definedName>
    <definedName name="QB_FORMULA_94" localSheetId="3" hidden="1">'25-26 Budget'!#REF!,'25-26 Budget'!#REF!,'25-26 Budget'!#REF!,'25-26 Budget'!$K$236,'25-26 Budget'!$M$236,'25-26 Budget'!$O$236,'25-26 Budget'!#REF!,'25-26 Budget'!#REF!,'25-26 Budget'!#REF!,'25-26 Budget'!$K$237,'25-26 Budget'!$M$237,'25-26 Budget'!$O$237,'25-26 Budget'!#REF!,'25-26 Budget'!#REF!,'25-26 Budget'!#REF!,'25-26 Budget'!$K$238</definedName>
    <definedName name="QB_FORMULA_95" localSheetId="3" hidden="1">'25-26 Budget'!$M$238,'25-26 Budget'!$O$238,'25-26 Budget'!#REF!,'25-26 Budget'!#REF!,'25-26 Budget'!#REF!,'25-26 Budget'!$K$239,'25-26 Budget'!$M$239,'25-26 Budget'!$O$239,'25-26 Budget'!#REF!,'25-26 Budget'!#REF!,'25-26 Budget'!#REF!,'25-26 Budget'!$K$240,'25-26 Budget'!$M$240,'25-26 Budget'!$O$240,'25-26 Budget'!#REF!,'25-26 Budget'!#REF!</definedName>
    <definedName name="QB_FORMULA_96" localSheetId="3" hidden="1">'25-26 Budget'!#REF!,'25-26 Budget'!$K$241,'25-26 Budget'!$M$241,'25-26 Budget'!$O$241,'25-26 Budget'!#REF!,'25-26 Budget'!#REF!,'25-26 Budget'!#REF!,'25-26 Budget'!$K$242,'25-26 Budget'!$M$242,'25-26 Budget'!$O$242,'25-26 Budget'!#REF!,'25-26 Budget'!#REF!,'25-26 Budget'!#REF!,'25-26 Budget'!$K$243,'25-26 Budget'!$M$243,'25-26 Budget'!$O$243</definedName>
    <definedName name="QB_FORMULA_97" localSheetId="3" hidden="1">'25-26 Budget'!#REF!,'25-26 Budget'!#REF!,'25-26 Budget'!#REF!,'25-26 Budget'!$K$244,'25-26 Budget'!$M$244,'25-26 Budget'!$O$244,'25-26 Budget'!#REF!,'25-26 Budget'!#REF!,'25-26 Budget'!#REF!,'25-26 Budget'!$K$245,'25-26 Budget'!$M$245,'25-26 Budget'!$O$245,'25-26 Budget'!#REF!,'25-26 Budget'!#REF!,'25-26 Budget'!#REF!,'25-26 Budget'!$K$246</definedName>
    <definedName name="QB_FORMULA_98" localSheetId="3" hidden="1">'25-26 Budget'!$M$246,'25-26 Budget'!$O$246,'25-26 Budget'!#REF!,'25-26 Budget'!#REF!,'25-26 Budget'!#REF!,'25-26 Budget'!$K$247,'25-26 Budget'!$M$247,'25-26 Budget'!$O$247,'25-26 Budget'!#REF!,'25-26 Budget'!#REF!,'25-26 Budget'!#REF!,'25-26 Budget'!$K$248,'25-26 Budget'!$M$248,'25-26 Budget'!$O$248,'25-26 Budget'!#REF!,'25-26 Budget'!#REF!</definedName>
    <definedName name="QB_FORMULA_99" localSheetId="3" hidden="1">'25-26 Budget'!#REF!,'25-26 Budget'!$K$249,'25-26 Budget'!$M$249,'25-26 Budget'!$O$249,'25-26 Budget'!#REF!,'25-26 Budget'!#REF!,'25-26 Budget'!#REF!,'25-26 Budget'!$K$250,'25-26 Budget'!$M$250,'25-26 Budget'!$O$250,'25-26 Budget'!#REF!,'25-26 Budget'!#REF!,'25-26 Budget'!#REF!,'25-26 Budget'!$K$251,'25-26 Budget'!$M$251,'25-26 Budget'!$O$251</definedName>
    <definedName name="QB_ROW_100250" localSheetId="3" hidden="1">'25-26 Budget'!$F$130</definedName>
    <definedName name="QB_ROW_101250" localSheetId="0" hidden="1">'23-24'!$F$58</definedName>
    <definedName name="QB_ROW_101250" localSheetId="1" hidden="1">'24-25'!$F$55</definedName>
    <definedName name="QB_ROW_101250" localSheetId="2" hidden="1">'25-26'!$F$57</definedName>
    <definedName name="QB_ROW_101250" localSheetId="3" hidden="1">'25-26 Budget'!$F$131</definedName>
    <definedName name="QB_ROW_102250" localSheetId="3" hidden="1">'25-26 Budget'!$F$134</definedName>
    <definedName name="QB_ROW_103040" localSheetId="0" hidden="1">'23-24'!$E$60</definedName>
    <definedName name="QB_ROW_103040" localSheetId="1" hidden="1">'24-25'!$E$59</definedName>
    <definedName name="QB_ROW_103040" localSheetId="2" hidden="1">'25-26'!$E$60</definedName>
    <definedName name="QB_ROW_103040" localSheetId="3" hidden="1">'25-26 Budget'!$E$137</definedName>
    <definedName name="QB_ROW_103250" localSheetId="1" hidden="1">'24-25'!$F$135</definedName>
    <definedName name="QB_ROW_103250" localSheetId="3" hidden="1">'25-26 Budget'!$F$262</definedName>
    <definedName name="QB_ROW_103340" localSheetId="0" hidden="1">'23-24'!$E$137</definedName>
    <definedName name="QB_ROW_103340" localSheetId="1" hidden="1">'24-25'!$E$136</definedName>
    <definedName name="QB_ROW_103340" localSheetId="2" hidden="1">'25-26'!$E$108</definedName>
    <definedName name="QB_ROW_103340" localSheetId="3" hidden="1">'25-26 Budget'!$E$263</definedName>
    <definedName name="QB_ROW_104250" localSheetId="0" hidden="1">'23-24'!$F$61</definedName>
    <definedName name="QB_ROW_104250" localSheetId="2" hidden="1">'25-26'!$F$61</definedName>
    <definedName name="QB_ROW_104250" localSheetId="3" hidden="1">'25-26 Budget'!$F$138</definedName>
    <definedName name="QB_ROW_105250" localSheetId="0" hidden="1">'23-24'!$F$62</definedName>
    <definedName name="QB_ROW_105250" localSheetId="1" hidden="1">'24-25'!$F$63</definedName>
    <definedName name="QB_ROW_105250" localSheetId="2" hidden="1">'25-26'!$F$63</definedName>
    <definedName name="QB_ROW_105250" localSheetId="3" hidden="1">'25-26 Budget'!$F$143</definedName>
    <definedName name="QB_ROW_106250" localSheetId="0" hidden="1">'23-24'!$F$64</definedName>
    <definedName name="QB_ROW_106250" localSheetId="1" hidden="1">'24-25'!$F$65</definedName>
    <definedName name="QB_ROW_106250" localSheetId="2" hidden="1">'25-26'!$F$65</definedName>
    <definedName name="QB_ROW_106250" localSheetId="3" hidden="1">'25-26 Budget'!$F$145</definedName>
    <definedName name="QB_ROW_107250" localSheetId="0" hidden="1">'23-24'!$F$67</definedName>
    <definedName name="QB_ROW_107250" localSheetId="1" hidden="1">'24-25'!$F$68</definedName>
    <definedName name="QB_ROW_107250" localSheetId="3" hidden="1">'25-26 Budget'!$F$148</definedName>
    <definedName name="QB_ROW_108250" localSheetId="3" hidden="1">'25-26 Budget'!$F$150</definedName>
    <definedName name="QB_ROW_109250" localSheetId="3" hidden="1">'25-26 Budget'!$F$152</definedName>
    <definedName name="QB_ROW_110250" localSheetId="0" hidden="1">'23-24'!$F$70</definedName>
    <definedName name="QB_ROW_110250" localSheetId="1" hidden="1">'24-25'!$F$70</definedName>
    <definedName name="QB_ROW_110250" localSheetId="2" hidden="1">'25-26'!$F$71</definedName>
    <definedName name="QB_ROW_110250" localSheetId="3" hidden="1">'25-26 Budget'!$F$153</definedName>
    <definedName name="QB_ROW_111250" localSheetId="0" hidden="1">'23-24'!$F$71</definedName>
    <definedName name="QB_ROW_111250" localSheetId="1" hidden="1">'24-25'!$F$71</definedName>
    <definedName name="QB_ROW_111250" localSheetId="2" hidden="1">'25-26'!$F$72</definedName>
    <definedName name="QB_ROW_111250" localSheetId="3" hidden="1">'25-26 Budget'!$F$154</definedName>
    <definedName name="QB_ROW_112250" localSheetId="0" hidden="1">'23-24'!$F$72</definedName>
    <definedName name="QB_ROW_112250" localSheetId="1" hidden="1">'24-25'!$F$72</definedName>
    <definedName name="QB_ROW_112250" localSheetId="2" hidden="1">'25-26'!$F$73</definedName>
    <definedName name="QB_ROW_112250" localSheetId="3" hidden="1">'25-26 Budget'!$F$155</definedName>
    <definedName name="QB_ROW_113250" localSheetId="0" hidden="1">'23-24'!$F$74</definedName>
    <definedName name="QB_ROW_113250" localSheetId="1" hidden="1">'24-25'!$F$73</definedName>
    <definedName name="QB_ROW_113250" localSheetId="2" hidden="1">'25-26'!$F$75</definedName>
    <definedName name="QB_ROW_113250" localSheetId="3" hidden="1">'25-26 Budget'!$F$157</definedName>
    <definedName name="QB_ROW_114250" localSheetId="0" hidden="1">'23-24'!$F$75</definedName>
    <definedName name="QB_ROW_114250" localSheetId="1" hidden="1">'24-25'!$F$74</definedName>
    <definedName name="QB_ROW_114250" localSheetId="2" hidden="1">'25-26'!$F$76</definedName>
    <definedName name="QB_ROW_114250" localSheetId="3" hidden="1">'25-26 Budget'!$F$158</definedName>
    <definedName name="QB_ROW_115250" localSheetId="3" hidden="1">'25-26 Budget'!$F$159</definedName>
    <definedName name="QB_ROW_116250" localSheetId="3" hidden="1">'25-26 Budget'!$F$160</definedName>
    <definedName name="QB_ROW_117250" localSheetId="0" hidden="1">'23-24'!$F$76</definedName>
    <definedName name="QB_ROW_117250" localSheetId="1" hidden="1">'24-25'!$F$75</definedName>
    <definedName name="QB_ROW_117250" localSheetId="2" hidden="1">'25-26'!$F$77</definedName>
    <definedName name="QB_ROW_117250" localSheetId="3" hidden="1">'25-26 Budget'!$F$161</definedName>
    <definedName name="QB_ROW_118250" localSheetId="0" hidden="1">'23-24'!$F$79</definedName>
    <definedName name="QB_ROW_118250" localSheetId="3" hidden="1">'25-26 Budget'!$F$164</definedName>
    <definedName name="QB_ROW_119250" localSheetId="0" hidden="1">'23-24'!$F$80</definedName>
    <definedName name="QB_ROW_119250" localSheetId="3" hidden="1">'25-26 Budget'!$F$165</definedName>
    <definedName name="QB_ROW_120250" localSheetId="0" hidden="1">'23-24'!$F$82</definedName>
    <definedName name="QB_ROW_120250" localSheetId="1" hidden="1">'24-25'!$F$79</definedName>
    <definedName name="QB_ROW_120250" localSheetId="3" hidden="1">'25-26 Budget'!$F$167</definedName>
    <definedName name="QB_ROW_121050" localSheetId="0" hidden="1">'23-24'!$F$84</definedName>
    <definedName name="QB_ROW_121050" localSheetId="1" hidden="1">'24-25'!$F$81</definedName>
    <definedName name="QB_ROW_121050" localSheetId="2" hidden="1">'25-26'!$F$82</definedName>
    <definedName name="QB_ROW_121050" localSheetId="3" hidden="1">'25-26 Budget'!$F$169</definedName>
    <definedName name="QB_ROW_121260" localSheetId="0" hidden="1">'23-24'!$G$102</definedName>
    <definedName name="QB_ROW_121260" localSheetId="1" hidden="1">'24-25'!$G$96</definedName>
    <definedName name="QB_ROW_121260" localSheetId="2" hidden="1">'25-26'!#REF!</definedName>
    <definedName name="QB_ROW_121260" localSheetId="3" hidden="1">'25-26 Budget'!$G$196</definedName>
    <definedName name="QB_ROW_121350" localSheetId="0" hidden="1">'23-24'!$F$103</definedName>
    <definedName name="QB_ROW_121350" localSheetId="1" hidden="1">'24-25'!$F$97</definedName>
    <definedName name="QB_ROW_121350" localSheetId="2" hidden="1">'25-26'!#REF!</definedName>
    <definedName name="QB_ROW_121350" localSheetId="3" hidden="1">'25-26 Budget'!$F$197</definedName>
    <definedName name="QB_ROW_122260" localSheetId="3" hidden="1">'25-26 Budget'!$G$170</definedName>
    <definedName name="QB_ROW_123260" localSheetId="0" hidden="1">'23-24'!$G$85</definedName>
    <definedName name="QB_ROW_123260" localSheetId="1" hidden="1">'24-25'!$G$82</definedName>
    <definedName name="QB_ROW_123260" localSheetId="2" hidden="1">'25-26'!#REF!</definedName>
    <definedName name="QB_ROW_123260" localSheetId="3" hidden="1">'25-26 Budget'!$G$171</definedName>
    <definedName name="QB_ROW_124260" localSheetId="0" hidden="1">'23-24'!$G$86</definedName>
    <definedName name="QB_ROW_124260" localSheetId="1" hidden="1">'24-25'!$G$83</definedName>
    <definedName name="QB_ROW_124260" localSheetId="3" hidden="1">'25-26 Budget'!$G$172</definedName>
    <definedName name="QB_ROW_125260" localSheetId="0" hidden="1">'23-24'!$G$87</definedName>
    <definedName name="QB_ROW_125260" localSheetId="3" hidden="1">'25-26 Budget'!$G$173</definedName>
    <definedName name="QB_ROW_127260" localSheetId="0" hidden="1">'23-24'!$G$88</definedName>
    <definedName name="QB_ROW_127260" localSheetId="1" hidden="1">'24-25'!$G$84</definedName>
    <definedName name="QB_ROW_127260" localSheetId="3" hidden="1">'25-26 Budget'!$G$174</definedName>
    <definedName name="QB_ROW_128260" localSheetId="3" hidden="1">'25-26 Budget'!$G$176</definedName>
    <definedName name="QB_ROW_129260" localSheetId="0" hidden="1">'23-24'!$G$90</definedName>
    <definedName name="QB_ROW_129260" localSheetId="1" hidden="1">'24-25'!$G$86</definedName>
    <definedName name="QB_ROW_129260" localSheetId="2" hidden="1">'25-26'!#REF!</definedName>
    <definedName name="QB_ROW_129260" localSheetId="3" hidden="1">'25-26 Budget'!$G$177</definedName>
    <definedName name="QB_ROW_130260" localSheetId="0" hidden="1">'23-24'!$G$91</definedName>
    <definedName name="QB_ROW_130260" localSheetId="2" hidden="1">'25-26'!#REF!</definedName>
    <definedName name="QB_ROW_130260" localSheetId="3" hidden="1">'25-26 Budget'!$G$178</definedName>
    <definedName name="QB_ROW_131260" localSheetId="0" hidden="1">'23-24'!$G$92</definedName>
    <definedName name="QB_ROW_131260" localSheetId="1" hidden="1">'24-25'!$G$87</definedName>
    <definedName name="QB_ROW_131260" localSheetId="2" hidden="1">'25-26'!#REF!</definedName>
    <definedName name="QB_ROW_131260" localSheetId="3" hidden="1">'25-26 Budget'!$G$179</definedName>
    <definedName name="QB_ROW_132260" localSheetId="1" hidden="1">'24-25'!$G$88</definedName>
    <definedName name="QB_ROW_132260" localSheetId="3" hidden="1">'25-26 Budget'!$G$180</definedName>
    <definedName name="QB_ROW_133260" localSheetId="3" hidden="1">'25-26 Budget'!$G$181</definedName>
    <definedName name="QB_ROW_134260" localSheetId="3" hidden="1">'25-26 Budget'!$G$182</definedName>
    <definedName name="QB_ROW_135260" localSheetId="0" hidden="1">'23-24'!$G$94</definedName>
    <definedName name="QB_ROW_135260" localSheetId="2" hidden="1">'25-26'!#REF!</definedName>
    <definedName name="QB_ROW_135260" localSheetId="3" hidden="1">'25-26 Budget'!$G$184</definedName>
    <definedName name="QB_ROW_136260" localSheetId="3" hidden="1">'25-26 Budget'!$G$185</definedName>
    <definedName name="QB_ROW_137260" localSheetId="0" hidden="1">'23-24'!$G$95</definedName>
    <definedName name="QB_ROW_137260" localSheetId="1" hidden="1">'24-25'!$G$90</definedName>
    <definedName name="QB_ROW_137260" localSheetId="3" hidden="1">'25-26 Budget'!$G$186</definedName>
    <definedName name="QB_ROW_138260" localSheetId="3" hidden="1">'25-26 Budget'!$G$187</definedName>
    <definedName name="QB_ROW_139260" localSheetId="0" hidden="1">'23-24'!$G$96</definedName>
    <definedName name="QB_ROW_139260" localSheetId="1" hidden="1">'24-25'!$G$91</definedName>
    <definedName name="QB_ROW_139260" localSheetId="3" hidden="1">'25-26 Budget'!$G$188</definedName>
    <definedName name="QB_ROW_140260" localSheetId="0" hidden="1">'23-24'!$G$97</definedName>
    <definedName name="QB_ROW_140260" localSheetId="1" hidden="1">'24-25'!$G$92</definedName>
    <definedName name="QB_ROW_140260" localSheetId="3" hidden="1">'25-26 Budget'!$G$189</definedName>
    <definedName name="QB_ROW_141260" localSheetId="0" hidden="1">'23-24'!$G$108</definedName>
    <definedName name="QB_ROW_141260" localSheetId="1" hidden="1">'24-25'!$G$104</definedName>
    <definedName name="QB_ROW_141260" localSheetId="3" hidden="1">'25-26 Budget'!$G$204</definedName>
    <definedName name="QB_ROW_142260" localSheetId="0" hidden="1">'23-24'!$G$99</definedName>
    <definedName name="QB_ROW_142260" localSheetId="1" hidden="1">'24-25'!$G$93</definedName>
    <definedName name="QB_ROW_142260" localSheetId="3" hidden="1">'25-26 Budget'!$G$191</definedName>
    <definedName name="QB_ROW_143260" localSheetId="0" hidden="1">'23-24'!$G$100</definedName>
    <definedName name="QB_ROW_143260" localSheetId="1" hidden="1">'24-25'!$G$94</definedName>
    <definedName name="QB_ROW_143260" localSheetId="3" hidden="1">'25-26 Budget'!$G$192</definedName>
    <definedName name="QB_ROW_144250" localSheetId="3" hidden="1">'25-26 Budget'!$F$208</definedName>
    <definedName name="QB_ROW_145250" localSheetId="0" hidden="1">'23-24'!$F$111</definedName>
    <definedName name="QB_ROW_145250" localSheetId="1" hidden="1">'24-25'!$F$107</definedName>
    <definedName name="QB_ROW_145250" localSheetId="2" hidden="1">'25-26'!$F$84</definedName>
    <definedName name="QB_ROW_145250" localSheetId="3" hidden="1">'25-26 Budget'!$F$209</definedName>
    <definedName name="QB_ROW_146250" localSheetId="0" hidden="1">'23-24'!$F$112</definedName>
    <definedName name="QB_ROW_146250" localSheetId="1" hidden="1">'24-25'!$F$108</definedName>
    <definedName name="QB_ROW_146250" localSheetId="2" hidden="1">'25-26'!$F$85</definedName>
    <definedName name="QB_ROW_146250" localSheetId="3" hidden="1">'25-26 Budget'!$F$210</definedName>
    <definedName name="QB_ROW_147250" localSheetId="3" hidden="1">'25-26 Budget'!$F$211</definedName>
    <definedName name="QB_ROW_148250" localSheetId="0" hidden="1">'23-24'!$F$113</definedName>
    <definedName name="QB_ROW_148250" localSheetId="1" hidden="1">'24-25'!$F$109</definedName>
    <definedName name="QB_ROW_148250" localSheetId="2" hidden="1">'25-26'!$F$86</definedName>
    <definedName name="QB_ROW_148250" localSheetId="3" hidden="1">'25-26 Budget'!$F$212</definedName>
    <definedName name="QB_ROW_149250" localSheetId="0" hidden="1">'23-24'!$F$114</definedName>
    <definedName name="QB_ROW_149250" localSheetId="1" hidden="1">'24-25'!$F$110</definedName>
    <definedName name="QB_ROW_149250" localSheetId="3" hidden="1">'25-26 Budget'!$F$213</definedName>
    <definedName name="QB_ROW_150250" localSheetId="0" hidden="1">'23-24'!$F$115</definedName>
    <definedName name="QB_ROW_150250" localSheetId="1" hidden="1">'24-25'!$F$111</definedName>
    <definedName name="QB_ROW_150250" localSheetId="2" hidden="1">'25-26'!$F$88</definedName>
    <definedName name="QB_ROW_150250" localSheetId="3" hidden="1">'25-26 Budget'!$F$214</definedName>
    <definedName name="QB_ROW_151250" localSheetId="0" hidden="1">'23-24'!$F$116</definedName>
    <definedName name="QB_ROW_151250" localSheetId="1" hidden="1">'24-25'!$F$112</definedName>
    <definedName name="QB_ROW_151250" localSheetId="2" hidden="1">'25-26'!$F$89</definedName>
    <definedName name="QB_ROW_151250" localSheetId="3" hidden="1">'25-26 Budget'!$F$215</definedName>
    <definedName name="QB_ROW_152250" localSheetId="0" hidden="1">'23-24'!$F$117</definedName>
    <definedName name="QB_ROW_152250" localSheetId="1" hidden="1">'24-25'!$F$113</definedName>
    <definedName name="QB_ROW_152250" localSheetId="2" hidden="1">'25-26'!$F$90</definedName>
    <definedName name="QB_ROW_152250" localSheetId="3" hidden="1">'25-26 Budget'!$F$216</definedName>
    <definedName name="QB_ROW_153250" localSheetId="3" hidden="1">'25-26 Budget'!$F$218</definedName>
    <definedName name="QB_ROW_154250" localSheetId="0" hidden="1">'23-24'!$F$119</definedName>
    <definedName name="QB_ROW_154250" localSheetId="2" hidden="1">'25-26'!$F$92</definedName>
    <definedName name="QB_ROW_154250" localSheetId="3" hidden="1">'25-26 Budget'!$F$219</definedName>
    <definedName name="QB_ROW_155250" localSheetId="0" hidden="1">'23-24'!$F$120</definedName>
    <definedName name="QB_ROW_155250" localSheetId="1" hidden="1">'24-25'!$F$115</definedName>
    <definedName name="QB_ROW_155250" localSheetId="2" hidden="1">'25-26'!$F$93</definedName>
    <definedName name="QB_ROW_155250" localSheetId="3" hidden="1">'25-26 Budget'!$F$220</definedName>
    <definedName name="QB_ROW_156250" localSheetId="0" hidden="1">'23-24'!$F$121</definedName>
    <definedName name="QB_ROW_156250" localSheetId="1" hidden="1">'24-25'!$F$116</definedName>
    <definedName name="QB_ROW_156250" localSheetId="2" hidden="1">'25-26'!$F$94</definedName>
    <definedName name="QB_ROW_156250" localSheetId="3" hidden="1">'25-26 Budget'!$F$221</definedName>
    <definedName name="QB_ROW_157250" localSheetId="0" hidden="1">'23-24'!$F$123</definedName>
    <definedName name="QB_ROW_157250" localSheetId="3" hidden="1">'25-26 Budget'!$F$225</definedName>
    <definedName name="QB_ROW_158250" localSheetId="0" hidden="1">'23-24'!$F$124</definedName>
    <definedName name="QB_ROW_158250" localSheetId="1" hidden="1">'24-25'!$F$120</definedName>
    <definedName name="QB_ROW_158250" localSheetId="3" hidden="1">'25-26 Budget'!$F$228</definedName>
    <definedName name="QB_ROW_159250" localSheetId="3" hidden="1">'25-26 Budget'!$F$229</definedName>
    <definedName name="QB_ROW_160050" localSheetId="3" hidden="1">'25-26 Budget'!$F$230</definedName>
    <definedName name="QB_ROW_160260" localSheetId="3" hidden="1">'25-26 Budget'!$G$232</definedName>
    <definedName name="QB_ROW_160350" localSheetId="0" hidden="1">'23-24'!$F$125</definedName>
    <definedName name="QB_ROW_160350" localSheetId="1" hidden="1">'24-25'!$F$121</definedName>
    <definedName name="QB_ROW_160350" localSheetId="3" hidden="1">'25-26 Budget'!$F$233</definedName>
    <definedName name="QB_ROW_161050" localSheetId="0" hidden="1">'23-24'!$F$126</definedName>
    <definedName name="QB_ROW_161050" localSheetId="1" hidden="1">'24-25'!$F$122</definedName>
    <definedName name="QB_ROW_161050" localSheetId="2" hidden="1">'25-26'!$F$97</definedName>
    <definedName name="QB_ROW_161050" localSheetId="3" hidden="1">'25-26 Budget'!$F$234</definedName>
    <definedName name="QB_ROW_161260" localSheetId="3" hidden="1">'25-26 Budget'!$G$255</definedName>
    <definedName name="QB_ROW_161350" localSheetId="0" hidden="1">'23-24'!$F$136</definedName>
    <definedName name="QB_ROW_161350" localSheetId="1" hidden="1">'24-25'!$F$132</definedName>
    <definedName name="QB_ROW_161350" localSheetId="2" hidden="1">'25-26'!$F$106</definedName>
    <definedName name="QB_ROW_161350" localSheetId="3" hidden="1">'25-26 Budget'!$F$256</definedName>
    <definedName name="QB_ROW_162260" localSheetId="3" hidden="1">'25-26 Budget'!$G$235</definedName>
    <definedName name="QB_ROW_163260" localSheetId="3" hidden="1">'25-26 Budget'!$G$236</definedName>
    <definedName name="QB_ROW_164260" localSheetId="3" hidden="1">'25-26 Budget'!$G$237</definedName>
    <definedName name="QB_ROW_165260" localSheetId="3" hidden="1">'25-26 Budget'!$G$238</definedName>
    <definedName name="QB_ROW_166260" localSheetId="3" hidden="1">'25-26 Budget'!$G$239</definedName>
    <definedName name="QB_ROW_167260" localSheetId="3" hidden="1">'25-26 Budget'!$G$240</definedName>
    <definedName name="QB_ROW_168260" localSheetId="3" hidden="1">'25-26 Budget'!$G$241</definedName>
    <definedName name="QB_ROW_169260" localSheetId="3" hidden="1">'25-26 Budget'!$G$242</definedName>
    <definedName name="QB_ROW_170260" localSheetId="3" hidden="1">'25-26 Budget'!$G$243</definedName>
    <definedName name="QB_ROW_171250" localSheetId="3" hidden="1">'25-26 Budget'!$F$257</definedName>
    <definedName name="QB_ROW_172250" localSheetId="1" hidden="1">'24-25'!$F$133</definedName>
    <definedName name="QB_ROW_172250" localSheetId="3" hidden="1">'25-26 Budget'!$F$258</definedName>
    <definedName name="QB_ROW_173250" localSheetId="3" hidden="1">'25-26 Budget'!$F$260</definedName>
    <definedName name="QB_ROW_174040" localSheetId="0" hidden="1">'23-24'!$E$138</definedName>
    <definedName name="QB_ROW_174040" localSheetId="1" hidden="1">'24-25'!$E$137</definedName>
    <definedName name="QB_ROW_174040" localSheetId="2" hidden="1">'25-26'!#REF!</definedName>
    <definedName name="QB_ROW_174040" localSheetId="3" hidden="1">'25-26 Budget'!$E$265</definedName>
    <definedName name="QB_ROW_174250" localSheetId="0" hidden="1">'23-24'!$F$149</definedName>
    <definedName name="QB_ROW_174250" localSheetId="1" hidden="1">'24-25'!$F$139</definedName>
    <definedName name="QB_ROW_174250" localSheetId="3" hidden="1">'25-26 Budget'!$F$296</definedName>
    <definedName name="QB_ROW_174340" localSheetId="0" hidden="1">'23-24'!$E$150</definedName>
    <definedName name="QB_ROW_174340" localSheetId="1" hidden="1">'24-25'!$E$140</definedName>
    <definedName name="QB_ROW_174340" localSheetId="2" hidden="1">'25-26'!#REF!</definedName>
    <definedName name="QB_ROW_174340" localSheetId="3" hidden="1">'25-26 Budget'!$E$297</definedName>
    <definedName name="QB_ROW_175250" localSheetId="3" hidden="1">'25-26 Budget'!$F$266</definedName>
    <definedName name="QB_ROW_176250" localSheetId="3" hidden="1">'25-26 Budget'!$F$268</definedName>
    <definedName name="QB_ROW_177250" localSheetId="3" hidden="1">'25-26 Budget'!$F$271</definedName>
    <definedName name="QB_ROW_178250" localSheetId="3" hidden="1">'25-26 Budget'!$F$273</definedName>
    <definedName name="QB_ROW_179250" localSheetId="3" hidden="1">'25-26 Budget'!$F$274</definedName>
    <definedName name="QB_ROW_180250" localSheetId="3" hidden="1">'25-26 Budget'!$F$275</definedName>
    <definedName name="QB_ROW_181250" localSheetId="3" hidden="1">'25-26 Budget'!$F$277</definedName>
    <definedName name="QB_ROW_182250" localSheetId="3" hidden="1">'25-26 Budget'!$F$279</definedName>
    <definedName name="QB_ROW_18301" localSheetId="0" hidden="1">'23-24'!$A$153</definedName>
    <definedName name="QB_ROW_18301" localSheetId="1" hidden="1">'24-25'!$A$147</definedName>
    <definedName name="QB_ROW_18301" localSheetId="2" hidden="1">'25-26'!$A$116</definedName>
    <definedName name="QB_ROW_18301" localSheetId="3" hidden="1">'25-26 Budget'!$A$339</definedName>
    <definedName name="QB_ROW_183250" localSheetId="3" hidden="1">'25-26 Budget'!$F$287</definedName>
    <definedName name="QB_ROW_184250" localSheetId="3" hidden="1">'25-26 Budget'!$F$291</definedName>
    <definedName name="QB_ROW_185250" localSheetId="3" hidden="1">'25-26 Budget'!$F$292</definedName>
    <definedName name="QB_ROW_186250" localSheetId="2" hidden="1">'25-26'!#REF!</definedName>
    <definedName name="QB_ROW_186250" localSheetId="3" hidden="1">'25-26 Budget'!$F$293</definedName>
    <definedName name="QB_ROW_187250" localSheetId="3" hidden="1">'25-26 Budget'!$F$294</definedName>
    <definedName name="QB_ROW_188250" localSheetId="3" hidden="1">'25-26 Budget'!$F$295</definedName>
    <definedName name="QB_ROW_189230" localSheetId="3" hidden="1">'25-26 Budget'!$D$333</definedName>
    <definedName name="QB_ROW_19011" localSheetId="0" hidden="1">'23-24'!$B$6</definedName>
    <definedName name="QB_ROW_19011" localSheetId="1" hidden="1">'24-25'!$B$6</definedName>
    <definedName name="QB_ROW_19011" localSheetId="2" hidden="1">'25-26'!$B$7</definedName>
    <definedName name="QB_ROW_19011" localSheetId="3" hidden="1">'25-26 Budget'!$B$7</definedName>
    <definedName name="QB_ROW_190250" localSheetId="3" hidden="1">'25-26 Budget'!$F$304</definedName>
    <definedName name="QB_ROW_191230" localSheetId="3" hidden="1">'25-26 Budget'!$D$334</definedName>
    <definedName name="QB_ROW_192230" localSheetId="3" hidden="1">'25-26 Budget'!$D$335</definedName>
    <definedName name="QB_ROW_19311" localSheetId="0" hidden="1">'23-24'!$B$152</definedName>
    <definedName name="QB_ROW_19311" localSheetId="1" hidden="1">'24-25'!$B$146</definedName>
    <definedName name="QB_ROW_19311" localSheetId="2" hidden="1">'25-26'!$B$115</definedName>
    <definedName name="QB_ROW_19311" localSheetId="3" hidden="1">'25-26 Budget'!$B$320</definedName>
    <definedName name="QB_ROW_193230" localSheetId="3" hidden="1">'25-26 Budget'!$D$336</definedName>
    <definedName name="QB_ROW_194250" localSheetId="3" hidden="1">'25-26 Budget'!$F$288</definedName>
    <definedName name="QB_ROW_195250" localSheetId="3" hidden="1">'25-26 Budget'!$F$290</definedName>
    <definedName name="QB_ROW_20031" localSheetId="0" hidden="1">'23-24'!$D$7</definedName>
    <definedName name="QB_ROW_20031" localSheetId="1" hidden="1">'24-25'!$D$7</definedName>
    <definedName name="QB_ROW_20031" localSheetId="2" hidden="1">'25-26'!$D$8</definedName>
    <definedName name="QB_ROW_20031" localSheetId="3" hidden="1">'25-26 Budget'!$D$8</definedName>
    <definedName name="QB_ROW_20331" localSheetId="0" hidden="1">'23-24'!$D$43</definedName>
    <definedName name="QB_ROW_20331" localSheetId="1" hidden="1">'24-25'!$D$42</definedName>
    <definedName name="QB_ROW_20331" localSheetId="2" hidden="1">'25-26'!$D$45</definedName>
    <definedName name="QB_ROW_20331" localSheetId="3" hidden="1">'25-26 Budget'!$D$93</definedName>
    <definedName name="QB_ROW_204240" localSheetId="3" hidden="1">'25-26 Budget'!$E$101</definedName>
    <definedName name="QB_ROW_205250" localSheetId="0" hidden="1">'23-24'!$F$63</definedName>
    <definedName name="QB_ROW_205250" localSheetId="1" hidden="1">'24-25'!$F$64</definedName>
    <definedName name="QB_ROW_205250" localSheetId="2" hidden="1">'25-26'!$F$64</definedName>
    <definedName name="QB_ROW_205250" localSheetId="3" hidden="1">'25-26 Budget'!$F$144</definedName>
    <definedName name="QB_ROW_206250" localSheetId="0" hidden="1">'23-24'!$F$77</definedName>
    <definedName name="QB_ROW_206250" localSheetId="1" hidden="1">'24-25'!$F$76</definedName>
    <definedName name="QB_ROW_206250" localSheetId="2" hidden="1">'25-26'!$F$78</definedName>
    <definedName name="QB_ROW_206250" localSheetId="3" hidden="1">'25-26 Budget'!$F$162</definedName>
    <definedName name="QB_ROW_209250" localSheetId="0" hidden="1">'23-24'!$F$14</definedName>
    <definedName name="QB_ROW_209250" localSheetId="1" hidden="1">'24-25'!$F$21</definedName>
    <definedName name="QB_ROW_209250" localSheetId="2" hidden="1">'25-26'!$F$24</definedName>
    <definedName name="QB_ROW_209250" localSheetId="3" hidden="1">'25-26 Budget'!$F$41</definedName>
    <definedName name="QB_ROW_21031" localSheetId="0" hidden="1">'23-24'!$D$45</definedName>
    <definedName name="QB_ROW_21031" localSheetId="1" hidden="1">'24-25'!$D$44</definedName>
    <definedName name="QB_ROW_21031" localSheetId="2" hidden="1">'25-26'!$D$46</definedName>
    <definedName name="QB_ROW_21031" localSheetId="3" hidden="1">'25-26 Budget'!$D$98</definedName>
    <definedName name="QB_ROW_211260" localSheetId="0" hidden="1">'23-24'!$G$89</definedName>
    <definedName name="QB_ROW_211260" localSheetId="1" hidden="1">'24-25'!$G$85</definedName>
    <definedName name="QB_ROW_211260" localSheetId="3" hidden="1">'25-26 Budget'!$G$175</definedName>
    <definedName name="QB_ROW_213040" localSheetId="0" hidden="1">'23-24'!$E$8</definedName>
    <definedName name="QB_ROW_213040" localSheetId="1" hidden="1">'24-25'!$E$8</definedName>
    <definedName name="QB_ROW_213040" localSheetId="2" hidden="1">'25-26'!$E$9</definedName>
    <definedName name="QB_ROW_213040" localSheetId="3" hidden="1">'25-26 Budget'!$E$9</definedName>
    <definedName name="QB_ROW_213250" localSheetId="0" hidden="1">'23-24'!$F$41</definedName>
    <definedName name="QB_ROW_213250" localSheetId="3" hidden="1">'25-26 Budget'!$F$89</definedName>
    <definedName name="QB_ROW_21331" localSheetId="0" hidden="1">'23-24'!$D$151</definedName>
    <definedName name="QB_ROW_21331" localSheetId="1" hidden="1">'24-25'!$D$145</definedName>
    <definedName name="QB_ROW_21331" localSheetId="2" hidden="1">'25-26'!$D$114</definedName>
    <definedName name="QB_ROW_21331" localSheetId="3" hidden="1">'25-26 Budget'!$D$319</definedName>
    <definedName name="QB_ROW_213340" localSheetId="0" hidden="1">'23-24'!$E$42</definedName>
    <definedName name="QB_ROW_213340" localSheetId="1" hidden="1">'24-25'!$E$41</definedName>
    <definedName name="QB_ROW_213340" localSheetId="2" hidden="1">'25-26'!$E$44</definedName>
    <definedName name="QB_ROW_213340" localSheetId="3" hidden="1">'25-26 Budget'!$E$90</definedName>
    <definedName name="QB_ROW_216240" localSheetId="3" hidden="1">'25-26 Budget'!$E$99</definedName>
    <definedName name="QB_ROW_217270" localSheetId="3" hidden="1">'25-26 Budget'!$H$64</definedName>
    <definedName name="QB_ROW_218270" localSheetId="3" hidden="1">'25-26 Budget'!$H$65</definedName>
    <definedName name="QB_ROW_22011" localSheetId="3" hidden="1">'25-26 Budget'!$B$321</definedName>
    <definedName name="QB_ROW_221260" localSheetId="3" hidden="1">'25-26 Budget'!$G$231</definedName>
    <definedName name="QB_ROW_222260" localSheetId="3" hidden="1">'25-26 Budget'!$G$244</definedName>
    <definedName name="QB_ROW_22311" localSheetId="3" hidden="1">'25-26 Budget'!$B$338</definedName>
    <definedName name="QB_ROW_223240" localSheetId="0" hidden="1">'23-24'!$E$47</definedName>
    <definedName name="QB_ROW_223240" localSheetId="3" hidden="1">'25-26 Budget'!$E$102</definedName>
    <definedName name="QB_ROW_224260" localSheetId="0" hidden="1">'23-24'!$G$98</definedName>
    <definedName name="QB_ROW_224260" localSheetId="3" hidden="1">'25-26 Budget'!$G$190</definedName>
    <definedName name="QB_ROW_225260" localSheetId="0" hidden="1">'23-24'!$G$127</definedName>
    <definedName name="QB_ROW_225260" localSheetId="1" hidden="1">'24-25'!$G$123</definedName>
    <definedName name="QB_ROW_225260" localSheetId="2" hidden="1">'25-26'!$G$98</definedName>
    <definedName name="QB_ROW_225260" localSheetId="3" hidden="1">'25-26 Budget'!$G$245</definedName>
    <definedName name="QB_ROW_226260" localSheetId="0" hidden="1">'23-24'!$G$128</definedName>
    <definedName name="QB_ROW_226260" localSheetId="1" hidden="1">'24-25'!$G$124</definedName>
    <definedName name="QB_ROW_226260" localSheetId="2" hidden="1">'25-26'!$G$99</definedName>
    <definedName name="QB_ROW_226260" localSheetId="3" hidden="1">'25-26 Budget'!$G$246</definedName>
    <definedName name="QB_ROW_227260" localSheetId="3" hidden="1">'25-26 Budget'!$G$247</definedName>
    <definedName name="QB_ROW_228260" localSheetId="0" hidden="1">'23-24'!$G$129</definedName>
    <definedName name="QB_ROW_228260" localSheetId="1" hidden="1">'24-25'!$G$125</definedName>
    <definedName name="QB_ROW_228260" localSheetId="2" hidden="1">'25-26'!$G$100</definedName>
    <definedName name="QB_ROW_228260" localSheetId="3" hidden="1">'25-26 Budget'!$G$248</definedName>
    <definedName name="QB_ROW_229240" localSheetId="1" hidden="1">'24-25'!$E$142</definedName>
    <definedName name="QB_ROW_229240" localSheetId="3" hidden="1">'25-26 Budget'!$E$317</definedName>
    <definedName name="QB_ROW_23021" localSheetId="3" hidden="1">'25-26 Budget'!$C$322</definedName>
    <definedName name="QB_ROW_230240" localSheetId="1" hidden="1">'24-25'!$E$143</definedName>
    <definedName name="QB_ROW_230240" localSheetId="3" hidden="1">'25-26 Budget'!$E$318</definedName>
    <definedName name="QB_ROW_232260" localSheetId="0" hidden="1">'23-24'!$G$130</definedName>
    <definedName name="QB_ROW_232260" localSheetId="1" hidden="1">'24-25'!$G$126</definedName>
    <definedName name="QB_ROW_232260" localSheetId="2" hidden="1">'25-26'!$G$101</definedName>
    <definedName name="QB_ROW_232260" localSheetId="3" hidden="1">'25-26 Budget'!$G$249</definedName>
    <definedName name="QB_ROW_23321" localSheetId="3" hidden="1">'25-26 Budget'!$C$331</definedName>
    <definedName name="QB_ROW_233260" localSheetId="0" hidden="1">'23-24'!$G$131</definedName>
    <definedName name="QB_ROW_233260" localSheetId="1" hidden="1">'24-25'!$G$127</definedName>
    <definedName name="QB_ROW_233260" localSheetId="2" hidden="1">'25-26'!$G$102</definedName>
    <definedName name="QB_ROW_233260" localSheetId="3" hidden="1">'25-26 Budget'!$G$250</definedName>
    <definedName name="QB_ROW_234250" localSheetId="3" hidden="1">'25-26 Budget'!$F$119</definedName>
    <definedName name="QB_ROW_236260" localSheetId="0" hidden="1">'23-24'!$G$132</definedName>
    <definedName name="QB_ROW_236260" localSheetId="1" hidden="1">'24-25'!$G$128</definedName>
    <definedName name="QB_ROW_236260" localSheetId="2" hidden="1">'25-26'!$G$103</definedName>
    <definedName name="QB_ROW_236260" localSheetId="3" hidden="1">'25-26 Budget'!$G$251</definedName>
    <definedName name="QB_ROW_237260" localSheetId="0" hidden="1">'23-24'!$G$101</definedName>
    <definedName name="QB_ROW_237260" localSheetId="2" hidden="1">'25-26'!#REF!</definedName>
    <definedName name="QB_ROW_237260" localSheetId="3" hidden="1">'25-26 Budget'!$G$193</definedName>
    <definedName name="QB_ROW_24021" localSheetId="3" hidden="1">'25-26 Budget'!$C$332</definedName>
    <definedName name="QB_ROW_240260" localSheetId="0" hidden="1">'23-24'!$G$25</definedName>
    <definedName name="QB_ROW_240260" localSheetId="1" hidden="1">'24-25'!$G$29</definedName>
    <definedName name="QB_ROW_240260" localSheetId="3" hidden="1">'25-26 Budget'!$G$60</definedName>
    <definedName name="QB_ROW_241260" localSheetId="3" hidden="1">'25-26 Budget'!$G$194</definedName>
    <definedName name="QB_ROW_242250" localSheetId="0" hidden="1">'23-24'!$F$118</definedName>
    <definedName name="QB_ROW_242250" localSheetId="1" hidden="1">'24-25'!$F$114</definedName>
    <definedName name="QB_ROW_242250" localSheetId="2" hidden="1">'25-26'!$F$91</definedName>
    <definedName name="QB_ROW_242250" localSheetId="3" hidden="1">'25-26 Budget'!$F$217</definedName>
    <definedName name="QB_ROW_24321" localSheetId="3" hidden="1">'25-26 Budget'!$C$337</definedName>
    <definedName name="QB_ROW_273250" localSheetId="0" hidden="1">'23-24'!$F$49</definedName>
    <definedName name="QB_ROW_273250" localSheetId="1" hidden="1">'24-25'!$F$46</definedName>
    <definedName name="QB_ROW_273250" localSheetId="2" hidden="1">'25-26'!$F$48</definedName>
    <definedName name="QB_ROW_273250" localSheetId="3" hidden="1">'25-26 Budget'!$F$104</definedName>
    <definedName name="QB_ROW_274250" localSheetId="0" hidden="1">'23-24'!$F$50</definedName>
    <definedName name="QB_ROW_274250" localSheetId="3" hidden="1">'25-26 Budget'!$F$105</definedName>
    <definedName name="QB_ROW_276260" localSheetId="0" hidden="1">'23-24'!$G$93</definedName>
    <definedName name="QB_ROW_276260" localSheetId="1" hidden="1">'24-25'!$G$89</definedName>
    <definedName name="QB_ROW_276260" localSheetId="3" hidden="1">'25-26 Budget'!$G$183</definedName>
    <definedName name="QB_ROW_279250" localSheetId="0" hidden="1">'23-24'!$F$40</definedName>
    <definedName name="QB_ROW_279250" localSheetId="3" hidden="1">'25-26 Budget'!$F$88</definedName>
    <definedName name="QB_ROW_280260" localSheetId="3" hidden="1">'25-26 Budget'!$G$78</definedName>
    <definedName name="QB_ROW_281050" localSheetId="0" hidden="1">'23-24'!$F$29</definedName>
    <definedName name="QB_ROW_281050" localSheetId="1" hidden="1">'24-25'!$F$34</definedName>
    <definedName name="QB_ROW_281050" localSheetId="2" hidden="1">'25-26'!$F$35</definedName>
    <definedName name="QB_ROW_281050" localSheetId="3" hidden="1">'25-26 Budget'!$F$74</definedName>
    <definedName name="QB_ROW_281260" localSheetId="0" hidden="1">'23-24'!$G$38</definedName>
    <definedName name="QB_ROW_281260" localSheetId="3" hidden="1">'25-26 Budget'!$G$86</definedName>
    <definedName name="QB_ROW_281350" localSheetId="0" hidden="1">'23-24'!$F$39</definedName>
    <definedName name="QB_ROW_281350" localSheetId="1" hidden="1">'24-25'!$F$40</definedName>
    <definedName name="QB_ROW_281350" localSheetId="2" hidden="1">'25-26'!$F$43</definedName>
    <definedName name="QB_ROW_281350" localSheetId="3" hidden="1">'25-26 Budget'!$F$87</definedName>
    <definedName name="QB_ROW_282260" localSheetId="0" hidden="1">'23-24'!$G$30</definedName>
    <definedName name="QB_ROW_282260" localSheetId="1" hidden="1">'24-25'!$G$35</definedName>
    <definedName name="QB_ROW_282260" localSheetId="2" hidden="1">'25-26'!$G$36</definedName>
    <definedName name="QB_ROW_282260" localSheetId="3" hidden="1">'25-26 Budget'!$G$75</definedName>
    <definedName name="QB_ROW_283260" localSheetId="0" hidden="1">'23-24'!$G$31</definedName>
    <definedName name="QB_ROW_283260" localSheetId="1" hidden="1">'24-25'!$G$36</definedName>
    <definedName name="QB_ROW_283260" localSheetId="2" hidden="1">'25-26'!$G$37</definedName>
    <definedName name="QB_ROW_283260" localSheetId="3" hidden="1">'25-26 Budget'!$G$76</definedName>
    <definedName name="QB_ROW_284260" localSheetId="3" hidden="1">'25-26 Budget'!$G$77</definedName>
    <definedName name="QB_ROW_285260" localSheetId="3" hidden="1">'25-26 Budget'!$G$79</definedName>
    <definedName name="QB_ROW_286260" localSheetId="0" hidden="1">'23-24'!$G$17</definedName>
    <definedName name="QB_ROW_286260" localSheetId="1" hidden="1">'24-25'!$G$24</definedName>
    <definedName name="QB_ROW_286260" localSheetId="2" hidden="1">'25-26'!$G$26</definedName>
    <definedName name="QB_ROW_286260" localSheetId="3" hidden="1">'25-26 Budget'!$G$45</definedName>
    <definedName name="QB_ROW_287250" localSheetId="1" hidden="1">'24-25'!$F$53</definedName>
    <definedName name="QB_ROW_287250" localSheetId="2" hidden="1">'25-26'!$F$55</definedName>
    <definedName name="QB_ROW_287250" localSheetId="3" hidden="1">'25-26 Budget'!$F$127</definedName>
    <definedName name="QB_ROW_288250" localSheetId="1" hidden="1">'24-25'!$F$56</definedName>
    <definedName name="QB_ROW_288250" localSheetId="2" hidden="1">'25-26'!$F$58</definedName>
    <definedName name="QB_ROW_288250" localSheetId="3" hidden="1">'25-26 Budget'!$F$132</definedName>
    <definedName name="QB_ROW_290250" localSheetId="0" hidden="1">'23-24'!$F$81</definedName>
    <definedName name="QB_ROW_290250" localSheetId="1" hidden="1">'24-25'!$F$78</definedName>
    <definedName name="QB_ROW_290250" localSheetId="3" hidden="1">'25-26 Budget'!$F$166</definedName>
    <definedName name="QB_ROW_291250" localSheetId="3" hidden="1">'25-26 Budget'!$F$223</definedName>
    <definedName name="QB_ROW_292250" localSheetId="1" hidden="1">'24-25'!$F$118</definedName>
    <definedName name="QB_ROW_292250" localSheetId="3" hidden="1">'25-26 Budget'!$F$224</definedName>
    <definedName name="QB_ROW_293250" localSheetId="0" hidden="1">'23-24'!$F$65</definedName>
    <definedName name="QB_ROW_293250" localSheetId="1" hidden="1">'24-25'!$F$66</definedName>
    <definedName name="QB_ROW_293250" localSheetId="2" hidden="1">'25-26'!$F$66</definedName>
    <definedName name="QB_ROW_293250" localSheetId="3" hidden="1">'25-26 Budget'!$F$146</definedName>
    <definedName name="QB_ROW_294250" localSheetId="0" hidden="1">'23-24'!$F$66</definedName>
    <definedName name="QB_ROW_294250" localSheetId="1" hidden="1">'24-25'!$F$67</definedName>
    <definedName name="QB_ROW_294250" localSheetId="2" hidden="1">'25-26'!$F$67</definedName>
    <definedName name="QB_ROW_294250" localSheetId="3" hidden="1">'25-26 Budget'!$F$147</definedName>
    <definedName name="QB_ROW_295250" localSheetId="1" hidden="1">'24-25'!$F$119</definedName>
    <definedName name="QB_ROW_295250" localSheetId="3" hidden="1">'25-26 Budget'!$F$226</definedName>
    <definedName name="QB_ROW_296250" localSheetId="3" hidden="1">'25-26 Budget'!$F$227</definedName>
    <definedName name="QB_ROW_297250" localSheetId="3" hidden="1">'25-26 Budget'!$F$261</definedName>
    <definedName name="QB_ROW_298250" localSheetId="0" hidden="1">'23-24'!$F$139</definedName>
    <definedName name="QB_ROW_298250" localSheetId="1" hidden="1">'24-25'!#REF!</definedName>
    <definedName name="QB_ROW_298250" localSheetId="3" hidden="1">'25-26 Budget'!$F$267</definedName>
    <definedName name="QB_ROW_299250" localSheetId="3" hidden="1">'25-26 Budget'!$F$269</definedName>
    <definedName name="QB_ROW_300250" localSheetId="0" hidden="1">'23-24'!$F$140</definedName>
    <definedName name="QB_ROW_300250" localSheetId="3" hidden="1">'25-26 Budget'!$F$272</definedName>
    <definedName name="QB_ROW_301260" localSheetId="0" hidden="1">'23-24'!$G$143</definedName>
    <definedName name="QB_ROW_301260" localSheetId="3" hidden="1">'25-26 Budget'!$G$281</definedName>
    <definedName name="QB_ROW_302250" localSheetId="3" hidden="1">'25-26 Budget'!$F$276</definedName>
    <definedName name="QB_ROW_303260" localSheetId="3" hidden="1">'25-26 Budget'!$G$282</definedName>
    <definedName name="QB_ROW_304250" localSheetId="0" hidden="1">'23-24'!$F$141</definedName>
    <definedName name="QB_ROW_304250" localSheetId="3" hidden="1">'25-26 Budget'!$F$278</definedName>
    <definedName name="QB_ROW_305260" localSheetId="0" hidden="1">'23-24'!$G$144</definedName>
    <definedName name="QB_ROW_305260" localSheetId="1" hidden="1">'24-25'!$G$138</definedName>
    <definedName name="QB_ROW_305260" localSheetId="3" hidden="1">'25-26 Budget'!$G$283</definedName>
    <definedName name="QB_ROW_306050" localSheetId="0" hidden="1">'23-24'!$F$142</definedName>
    <definedName name="QB_ROW_306050" localSheetId="1" hidden="1">'24-25'!#REF!</definedName>
    <definedName name="QB_ROW_306050" localSheetId="3" hidden="1">'25-26 Budget'!$F$280</definedName>
    <definedName name="QB_ROW_306260" localSheetId="0" hidden="1">'23-24'!$G$146</definedName>
    <definedName name="QB_ROW_306260" localSheetId="1" hidden="1">'24-25'!#REF!</definedName>
    <definedName name="QB_ROW_306260" localSheetId="3" hidden="1">'25-26 Budget'!$G$285</definedName>
    <definedName name="QB_ROW_306350" localSheetId="0" hidden="1">'23-24'!$F$147</definedName>
    <definedName name="QB_ROW_306350" localSheetId="1" hidden="1">'24-25'!#REF!</definedName>
    <definedName name="QB_ROW_306350" localSheetId="2" hidden="1">'25-26'!#REF!</definedName>
    <definedName name="QB_ROW_306350" localSheetId="3" hidden="1">'25-26 Budget'!$F$286</definedName>
    <definedName name="QB_ROW_307260" localSheetId="0" hidden="1">'23-24'!$G$145</definedName>
    <definedName name="QB_ROW_307260" localSheetId="3" hidden="1">'25-26 Budget'!$G$284</definedName>
    <definedName name="QB_ROW_308260" localSheetId="0" hidden="1">'23-24'!$G$106</definedName>
    <definedName name="QB_ROW_308260" localSheetId="1" hidden="1">'24-25'!$G$101</definedName>
    <definedName name="QB_ROW_308260" localSheetId="2" hidden="1">'25-26'!#REF!</definedName>
    <definedName name="QB_ROW_308260" localSheetId="3" hidden="1">'25-26 Budget'!$G$201</definedName>
    <definedName name="QB_ROW_309260" localSheetId="0" hidden="1">'23-24'!$G$107</definedName>
    <definedName name="QB_ROW_309260" localSheetId="1" hidden="1">'24-25'!$G$102</definedName>
    <definedName name="QB_ROW_309260" localSheetId="2" hidden="1">'25-26'!#REF!</definedName>
    <definedName name="QB_ROW_309260" localSheetId="3" hidden="1">'25-26 Budget'!$G$202</definedName>
    <definedName name="QB_ROW_310260" localSheetId="0" hidden="1">'23-24'!$G$105</definedName>
    <definedName name="QB_ROW_310260" localSheetId="1" hidden="1">'24-25'!$G$100</definedName>
    <definedName name="QB_ROW_310260" localSheetId="3" hidden="1">'25-26 Budget'!$G$200</definedName>
    <definedName name="QB_ROW_311260" localSheetId="1" hidden="1">'24-25'!$G$99</definedName>
    <definedName name="QB_ROW_311260" localSheetId="3" hidden="1">'25-26 Budget'!$G$199</definedName>
    <definedName name="QB_ROW_312230" localSheetId="3" hidden="1">'25-26 Budget'!$D$323</definedName>
    <definedName name="QB_ROW_313230" localSheetId="3" hidden="1">'25-26 Budget'!$D$324</definedName>
    <definedName name="QB_ROW_314030" localSheetId="3" hidden="1">'25-26 Budget'!$D$325</definedName>
    <definedName name="QB_ROW_314240" localSheetId="3" hidden="1">'25-26 Budget'!$E$329</definedName>
    <definedName name="QB_ROW_314330" localSheetId="3" hidden="1">'25-26 Budget'!$D$330</definedName>
    <definedName name="QB_ROW_315240" localSheetId="3" hidden="1">'25-26 Budget'!$E$326</definedName>
    <definedName name="QB_ROW_316240" localSheetId="3" hidden="1">'25-26 Budget'!$E$327</definedName>
    <definedName name="QB_ROW_317240" localSheetId="3" hidden="1">'25-26 Budget'!$E$328</definedName>
    <definedName name="QB_ROW_318250" localSheetId="0" hidden="1">'23-24'!$F$68</definedName>
    <definedName name="QB_ROW_318250" localSheetId="3" hidden="1">'25-26 Budget'!$F$149</definedName>
    <definedName name="QB_ROW_319250" localSheetId="0" hidden="1">'23-24'!$F$83</definedName>
    <definedName name="QB_ROW_319250" localSheetId="1" hidden="1">'24-25'!$F$80</definedName>
    <definedName name="QB_ROW_319250" localSheetId="3" hidden="1">'25-26 Budget'!$F$168</definedName>
    <definedName name="QB_ROW_320050" localSheetId="0" hidden="1">'23-24'!$F$104</definedName>
    <definedName name="QB_ROW_320050" localSheetId="1" hidden="1">'24-25'!$F$98</definedName>
    <definedName name="QB_ROW_320050" localSheetId="2" hidden="1">'25-26'!$F$83</definedName>
    <definedName name="QB_ROW_320050" localSheetId="3" hidden="1">'25-26 Budget'!$F$198</definedName>
    <definedName name="QB_ROW_320260" localSheetId="0" hidden="1">'23-24'!$G$109</definedName>
    <definedName name="QB_ROW_320260" localSheetId="1" hidden="1">'24-25'!$G$105</definedName>
    <definedName name="QB_ROW_320260" localSheetId="3" hidden="1">'25-26 Budget'!$G$206</definedName>
    <definedName name="QB_ROW_320350" localSheetId="0" hidden="1">'23-24'!$F$110</definedName>
    <definedName name="QB_ROW_320350" localSheetId="1" hidden="1">'24-25'!$F$106</definedName>
    <definedName name="QB_ROW_320350" localSheetId="2" hidden="1">'25-26'!#REF!</definedName>
    <definedName name="QB_ROW_320350" localSheetId="3" hidden="1">'25-26 Budget'!$F$207</definedName>
    <definedName name="QB_ROW_355260" localSheetId="0" hidden="1">'23-24'!$G$24</definedName>
    <definedName name="QB_ROW_355260" localSheetId="1" hidden="1">'24-25'!$G$28</definedName>
    <definedName name="QB_ROW_355260" localSheetId="3" hidden="1">'25-26 Budget'!$G$58</definedName>
    <definedName name="QB_ROW_356250" localSheetId="0" hidden="1">'23-24'!$F$73</definedName>
    <definedName name="QB_ROW_356250" localSheetId="3" hidden="1">'25-26 Budget'!$F$156</definedName>
    <definedName name="QB_ROW_357240" localSheetId="0" hidden="1">'23-24'!$E$46</definedName>
    <definedName name="QB_ROW_357240" localSheetId="2" hidden="1">'25-26'!$E$46</definedName>
    <definedName name="QB_ROW_357240" localSheetId="3" hidden="1">'25-26 Budget'!$E$100</definedName>
    <definedName name="QB_ROW_359250" localSheetId="0" hidden="1">'23-24'!$F$51</definedName>
    <definedName name="QB_ROW_359250" localSheetId="1" hidden="1">'24-25'!$F$47</definedName>
    <definedName name="QB_ROW_359250" localSheetId="2" hidden="1">'25-26'!$F$50</definedName>
    <definedName name="QB_ROW_359250" localSheetId="3" hidden="1">'25-26 Budget'!$F$106</definedName>
    <definedName name="QB_ROW_360250" localSheetId="0" hidden="1">'23-24'!$F$52</definedName>
    <definedName name="QB_ROW_360250" localSheetId="1" hidden="1">'24-25'!$F$48</definedName>
    <definedName name="QB_ROW_360250" localSheetId="3" hidden="1">'25-26 Budget'!$F$107</definedName>
    <definedName name="QB_ROW_361260" localSheetId="0" hidden="1">'23-24'!$G$33</definedName>
    <definedName name="QB_ROW_361260" localSheetId="1" hidden="1">'24-25'!$G$37</definedName>
    <definedName name="QB_ROW_361260" localSheetId="2" hidden="1">'25-26'!$G$38</definedName>
    <definedName name="QB_ROW_361260" localSheetId="3" hidden="1">'25-26 Budget'!$G$81</definedName>
    <definedName name="QB_ROW_362260" localSheetId="0" hidden="1">'23-24'!$G$35</definedName>
    <definedName name="QB_ROW_362260" localSheetId="3" hidden="1">'25-26 Budget'!$G$83</definedName>
    <definedName name="QB_ROW_369260" localSheetId="0" hidden="1">'23-24'!$G$32</definedName>
    <definedName name="QB_ROW_369260" localSheetId="3" hidden="1">'25-26 Budget'!$G$80</definedName>
    <definedName name="QB_ROW_370260" localSheetId="0" hidden="1">'23-24'!$G$34</definedName>
    <definedName name="QB_ROW_370260" localSheetId="1" hidden="1">'24-25'!$G$38</definedName>
    <definedName name="QB_ROW_370260" localSheetId="2" hidden="1">'25-26'!$G$39</definedName>
    <definedName name="QB_ROW_370260" localSheetId="3" hidden="1">'25-26 Budget'!$G$82</definedName>
    <definedName name="QB_ROW_374260" localSheetId="3" hidden="1">'25-26 Budget'!$G$57</definedName>
    <definedName name="QB_ROW_375250" localSheetId="1" hidden="1">'24-25'!$F$49</definedName>
    <definedName name="QB_ROW_375250" localSheetId="3" hidden="1">'25-26 Budget'!$F$108</definedName>
    <definedName name="QB_ROW_376250" localSheetId="2" hidden="1">'25-26'!$F$54</definedName>
    <definedName name="QB_ROW_376250" localSheetId="3" hidden="1">'25-26 Budget'!$F$125</definedName>
    <definedName name="QB_ROW_377250" localSheetId="1" hidden="1">'24-25'!$F$57</definedName>
    <definedName name="QB_ROW_377250" localSheetId="3" hidden="1">'25-26 Budget'!$F$133</definedName>
    <definedName name="QB_ROW_378250" localSheetId="1" hidden="1">'24-25'!$F$134</definedName>
    <definedName name="QB_ROW_378250" localSheetId="3" hidden="1">'25-26 Budget'!$F$259</definedName>
    <definedName name="QB_ROW_379250" localSheetId="3" hidden="1">'25-26 Budget'!$F$305</definedName>
    <definedName name="QB_ROW_380250" localSheetId="3" hidden="1">'25-26 Budget'!$F$306</definedName>
    <definedName name="QB_ROW_381250" localSheetId="0" hidden="1">'23-24'!$F$69</definedName>
    <definedName name="QB_ROW_381250" localSheetId="1" hidden="1">'24-25'!$F$69</definedName>
    <definedName name="QB_ROW_381250" localSheetId="2" hidden="1">'25-26'!$F$70</definedName>
    <definedName name="QB_ROW_381250" localSheetId="3" hidden="1">'25-26 Budget'!$F$151</definedName>
    <definedName name="QB_ROW_382250" localSheetId="0" hidden="1">'23-24'!$F$78</definedName>
    <definedName name="QB_ROW_382250" localSheetId="1" hidden="1">'24-25'!$F$77</definedName>
    <definedName name="QB_ROW_382250" localSheetId="3" hidden="1">'25-26 Budget'!$F$163</definedName>
    <definedName name="QB_ROW_383250" localSheetId="0" hidden="1">'23-24'!$F$122</definedName>
    <definedName name="QB_ROW_383250" localSheetId="1" hidden="1">'24-25'!$F$117</definedName>
    <definedName name="QB_ROW_383250" localSheetId="3" hidden="1">'25-26 Budget'!$F$222</definedName>
    <definedName name="QB_ROW_384260" localSheetId="0" hidden="1">'23-24'!$G$133</definedName>
    <definedName name="QB_ROW_384260" localSheetId="1" hidden="1">'24-25'!$G$129</definedName>
    <definedName name="QB_ROW_384260" localSheetId="2" hidden="1">'25-26'!$G$104</definedName>
    <definedName name="QB_ROW_384260" localSheetId="3" hidden="1">'25-26 Budget'!$G$252</definedName>
    <definedName name="QB_ROW_385260" localSheetId="0" hidden="1">'23-24'!$G$134</definedName>
    <definedName name="QB_ROW_385260" localSheetId="1" hidden="1">'24-25'!$G$130</definedName>
    <definedName name="QB_ROW_385260" localSheetId="3" hidden="1">'25-26 Budget'!$G$253</definedName>
    <definedName name="QB_ROW_386260" localSheetId="0" hidden="1">'23-24'!$G$36</definedName>
    <definedName name="QB_ROW_386260" localSheetId="3" hidden="1">'25-26 Budget'!$G$84</definedName>
    <definedName name="QB_ROW_387260" localSheetId="0" hidden="1">'23-24'!$G$37</definedName>
    <definedName name="QB_ROW_387260" localSheetId="1" hidden="1">'24-25'!$G$39</definedName>
    <definedName name="QB_ROW_387260" localSheetId="2" hidden="1">'25-26'!$G$40</definedName>
    <definedName name="QB_ROW_387260" localSheetId="3" hidden="1">'25-26 Budget'!$G$85</definedName>
    <definedName name="QB_ROW_389240" localSheetId="3" hidden="1">'25-26 Budget'!$E$95</definedName>
    <definedName name="QB_ROW_390260" localSheetId="0" hidden="1">'23-24'!$G$135</definedName>
    <definedName name="QB_ROW_390260" localSheetId="1" hidden="1">'24-25'!$G$131</definedName>
    <definedName name="QB_ROW_390260" localSheetId="2" hidden="1">'25-26'!$G$105</definedName>
    <definedName name="QB_ROW_390260" localSheetId="3" hidden="1">'25-26 Budget'!$G$254</definedName>
    <definedName name="QB_ROW_393260" localSheetId="1" hidden="1">'24-25'!$G$95</definedName>
    <definedName name="QB_ROW_393260" localSheetId="3" hidden="1">'25-26 Budget'!$G$195</definedName>
    <definedName name="QB_ROW_394260" localSheetId="1" hidden="1">'24-25'!$G$103</definedName>
    <definedName name="QB_ROW_394260" localSheetId="2" hidden="1">'25-26'!#REF!</definedName>
    <definedName name="QB_ROW_394260" localSheetId="3" hidden="1">'25-26 Budget'!$G$203</definedName>
    <definedName name="QB_ROW_395250" localSheetId="0" hidden="1">'23-24'!$F$148</definedName>
    <definedName name="QB_ROW_395250" localSheetId="1" hidden="1">'24-25'!#REF!</definedName>
    <definedName name="QB_ROW_395250" localSheetId="2" hidden="1">'25-26'!#REF!</definedName>
    <definedName name="QB_ROW_395250" localSheetId="3" hidden="1">'25-26 Budget'!$F$289</definedName>
    <definedName name="QB_ROW_396270" localSheetId="0" hidden="1">'23-24'!$H$20</definedName>
    <definedName name="QB_ROW_396270" localSheetId="1" hidden="1">'24-25'!#REF!</definedName>
    <definedName name="QB_ROW_396270" localSheetId="2" hidden="1">'25-26'!#REF!</definedName>
    <definedName name="QB_ROW_396270" localSheetId="3" hidden="1">'25-26 Budget'!$H$49</definedName>
    <definedName name="QB_ROW_400040" localSheetId="1" hidden="1">'24-25'!#REF!</definedName>
    <definedName name="QB_ROW_400040" localSheetId="3" hidden="1">'25-26 Budget'!$E$298</definedName>
    <definedName name="QB_ROW_400250" localSheetId="3" hidden="1">'25-26 Budget'!$F$307</definedName>
    <definedName name="QB_ROW_400340" localSheetId="1" hidden="1">'24-25'!#REF!</definedName>
    <definedName name="QB_ROW_400340" localSheetId="3" hidden="1">'25-26 Budget'!$E$308</definedName>
    <definedName name="QB_ROW_401040" localSheetId="3" hidden="1">'25-26 Budget'!$E$309</definedName>
    <definedName name="QB_ROW_401250" localSheetId="3" hidden="1">'25-26 Budget'!$F$315</definedName>
    <definedName name="QB_ROW_401340" localSheetId="3" hidden="1">'25-26 Budget'!$E$316</definedName>
    <definedName name="QB_ROW_402250" localSheetId="3" hidden="1">'25-26 Budget'!$F$310</definedName>
    <definedName name="QB_ROW_403060" localSheetId="0" hidden="1">'23-24'!$G$19</definedName>
    <definedName name="QB_ROW_403060" localSheetId="1" hidden="1">'24-25'!#REF!</definedName>
    <definedName name="QB_ROW_403060" localSheetId="2" hidden="1">'25-26'!#REF!</definedName>
    <definedName name="QB_ROW_403060" localSheetId="3" hidden="1">'25-26 Budget'!$G$47</definedName>
    <definedName name="QB_ROW_403270" localSheetId="3" hidden="1">'25-26 Budget'!$H$52</definedName>
    <definedName name="QB_ROW_403360" localSheetId="0" hidden="1">'23-24'!$G$21</definedName>
    <definedName name="QB_ROW_403360" localSheetId="1" hidden="1">'24-25'!#REF!</definedName>
    <definedName name="QB_ROW_403360" localSheetId="2" hidden="1">'25-26'!#REF!</definedName>
    <definedName name="QB_ROW_403360" localSheetId="3" hidden="1">'25-26 Budget'!$G$53</definedName>
    <definedName name="QB_ROW_404270" localSheetId="1" hidden="1">'24-25'!#REF!</definedName>
    <definedName name="QB_ROW_404270" localSheetId="3" hidden="1">'25-26 Budget'!$H$48</definedName>
    <definedName name="QB_ROW_405270" localSheetId="3" hidden="1">'25-26 Budget'!$H$50</definedName>
    <definedName name="QB_ROW_406050" localSheetId="1" hidden="1">'24-25'!$F$60</definedName>
    <definedName name="QB_ROW_406050" localSheetId="3" hidden="1">'25-26 Budget'!$F$139</definedName>
    <definedName name="QB_ROW_406260" localSheetId="3" hidden="1">'25-26 Budget'!$G$141</definedName>
    <definedName name="QB_ROW_406350" localSheetId="1" hidden="1">'24-25'!$F$62</definedName>
    <definedName name="QB_ROW_406350" localSheetId="3" hidden="1">'25-26 Budget'!$F$142</definedName>
    <definedName name="QB_ROW_407260" localSheetId="1" hidden="1">'24-25'!$G$61</definedName>
    <definedName name="QB_ROW_407260" localSheetId="3" hidden="1">'25-26 Budget'!$G$140</definedName>
    <definedName name="QB_ROW_408050" localSheetId="3" hidden="1">'25-26 Budget'!$F$311</definedName>
    <definedName name="QB_ROW_408260" localSheetId="3" hidden="1">'25-26 Budget'!$G$313</definedName>
    <definedName name="QB_ROW_408350" localSheetId="3" hidden="1">'25-26 Budget'!$F$314</definedName>
    <definedName name="QB_ROW_409260" localSheetId="3" hidden="1">'25-26 Budget'!$G$312</definedName>
    <definedName name="QB_ROW_410070" localSheetId="1" hidden="1">'24-25'!#REF!</definedName>
    <definedName name="QB_ROW_410070" localSheetId="2" hidden="1">'25-26'!$H$15</definedName>
    <definedName name="QB_ROW_410070" localSheetId="3" hidden="1">'25-26 Budget'!$H$13</definedName>
    <definedName name="QB_ROW_410280" localSheetId="2" hidden="1">'25-26'!#REF!</definedName>
    <definedName name="QB_ROW_410280" localSheetId="3" hidden="1">'25-26 Budget'!$I$17</definedName>
    <definedName name="QB_ROW_410370" localSheetId="1" hidden="1">'24-25'!#REF!</definedName>
    <definedName name="QB_ROW_410370" localSheetId="2" hidden="1">'25-26'!#REF!</definedName>
    <definedName name="QB_ROW_410370" localSheetId="3" hidden="1">'25-26 Budget'!$H$18</definedName>
    <definedName name="QB_ROW_411280" localSheetId="1" hidden="1">'24-25'!#REF!</definedName>
    <definedName name="QB_ROW_411280" localSheetId="2" hidden="1">'25-26'!#REF!</definedName>
    <definedName name="QB_ROW_411280" localSheetId="3" hidden="1">'25-26 Budget'!$I$16</definedName>
    <definedName name="QB_ROW_412050" localSheetId="1" hidden="1">'24-25'!#REF!</definedName>
    <definedName name="QB_ROW_412050" localSheetId="3" hidden="1">'25-26 Budget'!$F$299</definedName>
    <definedName name="QB_ROW_412260" localSheetId="3" hidden="1">'25-26 Budget'!$G$302</definedName>
    <definedName name="QB_ROW_412350" localSheetId="1" hidden="1">'24-25'!#REF!</definedName>
    <definedName name="QB_ROW_412350" localSheetId="3" hidden="1">'25-26 Budget'!$F$303</definedName>
    <definedName name="QB_ROW_413260" localSheetId="1" hidden="1">'24-25'!#REF!</definedName>
    <definedName name="QB_ROW_413260" localSheetId="3" hidden="1">'25-26 Budget'!$G$300</definedName>
    <definedName name="QB_ROW_414260" localSheetId="1" hidden="1">'24-25'!#REF!</definedName>
    <definedName name="QB_ROW_414260" localSheetId="3" hidden="1">'25-26 Budget'!$G$301</definedName>
    <definedName name="QB_ROW_426240" localSheetId="3" hidden="1">'25-26 Budget'!$E$91</definedName>
    <definedName name="QB_ROW_427260" localSheetId="3" hidden="1">'25-26 Budget'!$G$205</definedName>
    <definedName name="QB_ROW_428240" localSheetId="3" hidden="1">'25-26 Budget'!$E$264</definedName>
    <definedName name="QB_ROW_429240" localSheetId="3" hidden="1">'25-26 Budget'!$E$92</definedName>
    <definedName name="QB_ROW_430260" localSheetId="1" hidden="1">'24-25'!$G$18</definedName>
    <definedName name="QB_ROW_430260" localSheetId="2" hidden="1">'25-26'!#REF!</definedName>
    <definedName name="QB_ROW_430260" localSheetId="3" hidden="1">'25-26 Budget'!$G$35</definedName>
    <definedName name="QB_ROW_431250" localSheetId="3" hidden="1">'25-26 Budget'!$F$270</definedName>
    <definedName name="QB_ROW_435270" localSheetId="2" hidden="1">'25-26'!#REF!</definedName>
    <definedName name="QB_ROW_435270" localSheetId="3" hidden="1">'25-26 Budget'!$H$51</definedName>
    <definedName name="QB_ROW_45050" localSheetId="0" hidden="1">'23-24'!$F$9</definedName>
    <definedName name="QB_ROW_45050" localSheetId="1" hidden="1">'24-25'!$F$9</definedName>
    <definedName name="QB_ROW_45050" localSheetId="2" hidden="1">'25-26'!$F$13</definedName>
    <definedName name="QB_ROW_45050" localSheetId="3" hidden="1">'25-26 Budget'!$F$10</definedName>
    <definedName name="QB_ROW_45260" localSheetId="3" hidden="1">'25-26 Budget'!$G$26</definedName>
    <definedName name="QB_ROW_45350" localSheetId="0" hidden="1">'23-24'!$F$12</definedName>
    <definedName name="QB_ROW_45350" localSheetId="1" hidden="1">'24-25'!$F$14</definedName>
    <definedName name="QB_ROW_45350" localSheetId="2" hidden="1">'25-26'!$F$18</definedName>
    <definedName name="QB_ROW_45350" localSheetId="3" hidden="1">'25-26 Budget'!$F$27</definedName>
    <definedName name="QB_ROW_46260" localSheetId="3" hidden="1">'25-26 Budget'!$G$11</definedName>
    <definedName name="QB_ROW_47060" localSheetId="1" hidden="1">'24-25'!$G$10</definedName>
    <definedName name="QB_ROW_47060" localSheetId="2" hidden="1">'25-26'!$G$14</definedName>
    <definedName name="QB_ROW_47060" localSheetId="3" hidden="1">'25-26 Budget'!$G$12</definedName>
    <definedName name="QB_ROW_47270" localSheetId="1" hidden="1">'24-25'!$H$11</definedName>
    <definedName name="QB_ROW_47270" localSheetId="2" hidden="1">'25-26'!$H$16</definedName>
    <definedName name="QB_ROW_47270" localSheetId="3" hidden="1">'25-26 Budget'!$H$19</definedName>
    <definedName name="QB_ROW_47360" localSheetId="0" hidden="1">'23-24'!$G$10</definedName>
    <definedName name="QB_ROW_47360" localSheetId="1" hidden="1">'24-25'!$G$12</definedName>
    <definedName name="QB_ROW_47360" localSheetId="2" hidden="1">'25-26'!#REF!</definedName>
    <definedName name="QB_ROW_47360" localSheetId="3" hidden="1">'25-26 Budget'!$G$20</definedName>
    <definedName name="QB_ROW_49260" localSheetId="0" hidden="1">'23-24'!$G$11</definedName>
    <definedName name="QB_ROW_49260" localSheetId="1" hidden="1">'24-25'!$G$13</definedName>
    <definedName name="QB_ROW_49260" localSheetId="2" hidden="1">'25-26'!$G$17</definedName>
    <definedName name="QB_ROW_49260" localSheetId="3" hidden="1">'25-26 Budget'!$G$21</definedName>
    <definedName name="QB_ROW_51260" localSheetId="3" hidden="1">'25-26 Budget'!$G$22</definedName>
    <definedName name="QB_ROW_52280" localSheetId="1" hidden="1">'24-25'!#REF!</definedName>
    <definedName name="QB_ROW_52280" localSheetId="2" hidden="1">'25-26'!#REF!</definedName>
    <definedName name="QB_ROW_52280" localSheetId="3" hidden="1">'25-26 Budget'!$I$14</definedName>
    <definedName name="QB_ROW_53280" localSheetId="1" hidden="1">'24-25'!#REF!</definedName>
    <definedName name="QB_ROW_53280" localSheetId="2" hidden="1">'25-26'!#REF!</definedName>
    <definedName name="QB_ROW_53280" localSheetId="3" hidden="1">'25-26 Budget'!$I$15</definedName>
    <definedName name="QB_ROW_54260" localSheetId="3" hidden="1">'25-26 Budget'!$G$23</definedName>
    <definedName name="QB_ROW_55260" localSheetId="3" hidden="1">'25-26 Budget'!$G$24</definedName>
    <definedName name="QB_ROW_56260" localSheetId="3" hidden="1">'25-26 Budget'!$G$25</definedName>
    <definedName name="QB_ROW_57050" localSheetId="1" hidden="1">'24-25'!$F$15</definedName>
    <definedName name="QB_ROW_57050" localSheetId="2" hidden="1">'25-26'!$F$19</definedName>
    <definedName name="QB_ROW_57050" localSheetId="3" hidden="1">'25-26 Budget'!$F$28</definedName>
    <definedName name="QB_ROW_57260" localSheetId="1" hidden="1">'24-25'!$G$19</definedName>
    <definedName name="QB_ROW_57260" localSheetId="2" hidden="1">'25-26'!$G$22</definedName>
    <definedName name="QB_ROW_57260" localSheetId="3" hidden="1">'25-26 Budget'!$G$37</definedName>
    <definedName name="QB_ROW_57350" localSheetId="0" hidden="1">'23-24'!$F$13</definedName>
    <definedName name="QB_ROW_57350" localSheetId="1" hidden="1">'24-25'!$F$20</definedName>
    <definedName name="QB_ROW_57350" localSheetId="2" hidden="1">'25-26'!$F$23</definedName>
    <definedName name="QB_ROW_57350" localSheetId="3" hidden="1">'25-26 Budget'!$F$38</definedName>
    <definedName name="QB_ROW_58260" localSheetId="3" hidden="1">'25-26 Budget'!$G$29</definedName>
    <definedName name="QB_ROW_59260" localSheetId="1" hidden="1">'24-25'!$G$16</definedName>
    <definedName name="QB_ROW_59260" localSheetId="2" hidden="1">'25-26'!$G$20</definedName>
    <definedName name="QB_ROW_59260" localSheetId="3" hidden="1">'25-26 Budget'!$G$30</definedName>
    <definedName name="QB_ROW_60260" localSheetId="3" hidden="1">'25-26 Budget'!$G$31</definedName>
    <definedName name="QB_ROW_61260" localSheetId="1" hidden="1">'24-25'!$G$17</definedName>
    <definedName name="QB_ROW_61260" localSheetId="2" hidden="1">'25-26'!$G$21</definedName>
    <definedName name="QB_ROW_61260" localSheetId="3" hidden="1">'25-26 Budget'!$G$32</definedName>
    <definedName name="QB_ROW_62260" localSheetId="3" hidden="1">'25-26 Budget'!$G$33</definedName>
    <definedName name="QB_ROW_63260" localSheetId="1" hidden="1">'24-25'!#REF!</definedName>
    <definedName name="QB_ROW_63260" localSheetId="2" hidden="1">'25-26'!#REF!</definedName>
    <definedName name="QB_ROW_63260" localSheetId="3" hidden="1">'25-26 Budget'!$G$34</definedName>
    <definedName name="QB_ROW_64250" localSheetId="3" hidden="1">'25-26 Budget'!$F$39</definedName>
    <definedName name="QB_ROW_65250" localSheetId="3" hidden="1">'25-26 Budget'!$F$40</definedName>
    <definedName name="QB_ROW_66260" localSheetId="3" hidden="1">'25-26 Budget'!$G$36</definedName>
    <definedName name="QB_ROW_67050" localSheetId="0" hidden="1">'23-24'!$F$15</definedName>
    <definedName name="QB_ROW_67050" localSheetId="1" hidden="1">'24-25'!$F$22</definedName>
    <definedName name="QB_ROW_67050" localSheetId="2" hidden="1">'25-26'!$F$25</definedName>
    <definedName name="QB_ROW_67050" localSheetId="3" hidden="1">'25-26 Budget'!$F$42</definedName>
    <definedName name="QB_ROW_67260" localSheetId="0" hidden="1">'23-24'!$G$27</definedName>
    <definedName name="QB_ROW_67260" localSheetId="3" hidden="1">'25-26 Budget'!$G$72</definedName>
    <definedName name="QB_ROW_67350" localSheetId="0" hidden="1">'23-24'!$F$28</definedName>
    <definedName name="QB_ROW_67350" localSheetId="1" hidden="1">'24-25'!$F$33</definedName>
    <definedName name="QB_ROW_67350" localSheetId="2" hidden="1">'25-26'!$F$34</definedName>
    <definedName name="QB_ROW_67350" localSheetId="3" hidden="1">'25-26 Budget'!$F$73</definedName>
    <definedName name="QB_ROW_68260" localSheetId="3" hidden="1">'25-26 Budget'!$G$43</definedName>
    <definedName name="QB_ROW_69260" localSheetId="0" hidden="1">'23-24'!$G$16</definedName>
    <definedName name="QB_ROW_69260" localSheetId="3" hidden="1">'25-26 Budget'!$G$44</definedName>
    <definedName name="QB_ROW_70260" localSheetId="0" hidden="1">'23-24'!$G$18</definedName>
    <definedName name="QB_ROW_70260" localSheetId="1" hidden="1">'24-25'!$G$25</definedName>
    <definedName name="QB_ROW_70260" localSheetId="2" hidden="1">'25-26'!$G$27</definedName>
    <definedName name="QB_ROW_70260" localSheetId="3" hidden="1">'25-26 Budget'!$G$46</definedName>
    <definedName name="QB_ROW_71260" localSheetId="3" hidden="1">'25-26 Budget'!$G$54</definedName>
    <definedName name="QB_ROW_72260" localSheetId="0" hidden="1">'23-24'!$G$22</definedName>
    <definedName name="QB_ROW_72260" localSheetId="1" hidden="1">'24-25'!$G$26</definedName>
    <definedName name="QB_ROW_72260" localSheetId="2" hidden="1">'25-26'!$G$28</definedName>
    <definedName name="QB_ROW_72260" localSheetId="3" hidden="1">'25-26 Budget'!$G$55</definedName>
    <definedName name="QB_ROW_7250" localSheetId="3" hidden="1">'25-26 Budget'!$F$117</definedName>
    <definedName name="QB_ROW_73260" localSheetId="3" hidden="1">'25-26 Budget'!$G$59</definedName>
    <definedName name="QB_ROW_74260" localSheetId="3" hidden="1">'25-26 Budget'!$G$61</definedName>
    <definedName name="QB_ROW_75260" localSheetId="1" hidden="1">'24-25'!$G$30</definedName>
    <definedName name="QB_ROW_75260" localSheetId="2" hidden="1">'25-26'!$G$32</definedName>
    <definedName name="QB_ROW_75260" localSheetId="3" hidden="1">'25-26 Budget'!$G$62</definedName>
    <definedName name="QB_ROW_76060" localSheetId="3" hidden="1">'25-26 Budget'!$G$63</definedName>
    <definedName name="QB_ROW_76270" localSheetId="3" hidden="1">'25-26 Budget'!$H$66</definedName>
    <definedName name="QB_ROW_76360" localSheetId="0" hidden="1">'23-24'!$G$26</definedName>
    <definedName name="QB_ROW_76360" localSheetId="1" hidden="1">'24-25'!$G$31</definedName>
    <definedName name="QB_ROW_76360" localSheetId="2" hidden="1">'25-26'!$G$33</definedName>
    <definedName name="QB_ROW_76360" localSheetId="3" hidden="1">'25-26 Budget'!$G$67</definedName>
    <definedName name="QB_ROW_77260" localSheetId="1" hidden="1">'24-25'!$G$32</definedName>
    <definedName name="QB_ROW_77260" localSheetId="3" hidden="1">'25-26 Budget'!$G$68</definedName>
    <definedName name="QB_ROW_78260" localSheetId="0" hidden="1">'23-24'!$G$23</definedName>
    <definedName name="QB_ROW_78260" localSheetId="1" hidden="1">'24-25'!$G$27</definedName>
    <definedName name="QB_ROW_78260" localSheetId="2" hidden="1">'25-26'!$G$29</definedName>
    <definedName name="QB_ROW_78260" localSheetId="3" hidden="1">'25-26 Budget'!$G$56</definedName>
    <definedName name="QB_ROW_79260" localSheetId="3" hidden="1">'25-26 Budget'!$G$69</definedName>
    <definedName name="QB_ROW_80260" localSheetId="3" hidden="1">'25-26 Budget'!$G$70</definedName>
    <definedName name="QB_ROW_81260" localSheetId="3" hidden="1">'25-26 Budget'!$G$71</definedName>
    <definedName name="QB_ROW_82040" localSheetId="0" hidden="1">'23-24'!$E$48</definedName>
    <definedName name="QB_ROW_82040" localSheetId="1" hidden="1">'24-25'!$E$45</definedName>
    <definedName name="QB_ROW_82040" localSheetId="2" hidden="1">'25-26'!$E$47</definedName>
    <definedName name="QB_ROW_82040" localSheetId="3" hidden="1">'25-26 Budget'!$E$103</definedName>
    <definedName name="QB_ROW_82250" localSheetId="3" hidden="1">'25-26 Budget'!$F$135</definedName>
    <definedName name="QB_ROW_82340" localSheetId="0" hidden="1">'23-24'!$E$59</definedName>
    <definedName name="QB_ROW_82340" localSheetId="1" hidden="1">'24-25'!$E$58</definedName>
    <definedName name="QB_ROW_82340" localSheetId="2" hidden="1">'25-26'!$E$59</definedName>
    <definedName name="QB_ROW_82340" localSheetId="3" hidden="1">'25-26 Budget'!$E$136</definedName>
    <definedName name="QB_ROW_83250" localSheetId="3" hidden="1">'25-26 Budget'!$F$109</definedName>
    <definedName name="QB_ROW_84250" localSheetId="3" hidden="1">'25-26 Budget'!$F$110</definedName>
    <definedName name="QB_ROW_85250" localSheetId="3" hidden="1">'25-26 Budget'!$F$111</definedName>
    <definedName name="QB_ROW_86250" localSheetId="3" hidden="1">'25-26 Budget'!$F$112</definedName>
    <definedName name="QB_ROW_86321" localSheetId="0" hidden="1">'23-24'!$C$44</definedName>
    <definedName name="QB_ROW_86321" localSheetId="1" hidden="1">'24-25'!$C$43</definedName>
    <definedName name="QB_ROW_86321" localSheetId="2" hidden="1">'25-26'!#REF!</definedName>
    <definedName name="QB_ROW_86321" localSheetId="3" hidden="1">'25-26 Budget'!$C$97</definedName>
    <definedName name="QB_ROW_87031" localSheetId="3" hidden="1">'25-26 Budget'!$D$94</definedName>
    <definedName name="QB_ROW_87250" localSheetId="3" hidden="1">'25-26 Budget'!$F$113</definedName>
    <definedName name="QB_ROW_87331" localSheetId="3" hidden="1">'25-26 Budget'!$D$96</definedName>
    <definedName name="QB_ROW_88250" localSheetId="3" hidden="1">'25-26 Budget'!$F$114</definedName>
    <definedName name="QB_ROW_89250" localSheetId="3" hidden="1">'25-26 Budget'!$F$115</definedName>
    <definedName name="QB_ROW_90250" localSheetId="0" hidden="1">'23-24'!$F$53</definedName>
    <definedName name="QB_ROW_90250" localSheetId="3" hidden="1">'25-26 Budget'!$F$116</definedName>
    <definedName name="QB_ROW_91250" localSheetId="3" hidden="1">'25-26 Budget'!$F$118</definedName>
    <definedName name="QB_ROW_92250" localSheetId="3" hidden="1">'25-26 Budget'!$F$120</definedName>
    <definedName name="QB_ROW_93250" localSheetId="0" hidden="1">'23-24'!$F$54</definedName>
    <definedName name="QB_ROW_93250" localSheetId="1" hidden="1">'24-25'!$F$50</definedName>
    <definedName name="QB_ROW_93250" localSheetId="2" hidden="1">'25-26'!$F$51</definedName>
    <definedName name="QB_ROW_93250" localSheetId="3" hidden="1">'25-26 Budget'!$F$121</definedName>
    <definedName name="QB_ROW_94250" localSheetId="3" hidden="1">'25-26 Budget'!$F$122</definedName>
    <definedName name="QB_ROW_95250" localSheetId="0" hidden="1">'23-24'!$F$55</definedName>
    <definedName name="QB_ROW_95250" localSheetId="1" hidden="1">'24-25'!$F$51</definedName>
    <definedName name="QB_ROW_95250" localSheetId="2" hidden="1">'25-26'!$F$52</definedName>
    <definedName name="QB_ROW_95250" localSheetId="3" hidden="1">'25-26 Budget'!$F$123</definedName>
    <definedName name="QB_ROW_96250" localSheetId="0" hidden="1">'23-24'!$F$56</definedName>
    <definedName name="QB_ROW_96250" localSheetId="1" hidden="1">'24-25'!$F$52</definedName>
    <definedName name="QB_ROW_96250" localSheetId="2" hidden="1">'25-26'!$F$53</definedName>
    <definedName name="QB_ROW_96250" localSheetId="3" hidden="1">'25-26 Budget'!$F$124</definedName>
    <definedName name="QB_ROW_97250" localSheetId="3" hidden="1">'25-26 Budget'!$F$126</definedName>
    <definedName name="QB_ROW_98250" localSheetId="3" hidden="1">'25-26 Budget'!$F$128</definedName>
    <definedName name="QB_ROW_99250" localSheetId="0" hidden="1">'23-24'!$F$57</definedName>
    <definedName name="QB_ROW_99250" localSheetId="1" hidden="1">'24-25'!$F$54</definedName>
    <definedName name="QB_ROW_99250" localSheetId="2" hidden="1">'25-26'!$F$56</definedName>
    <definedName name="QB_ROW_99250" localSheetId="3" hidden="1">'25-26 Budget'!$F$129</definedName>
    <definedName name="QBCANSUPPORTUPDATE" localSheetId="0">TRUE</definedName>
    <definedName name="QBCANSUPPORTUPDATE" localSheetId="1">TRUE</definedName>
    <definedName name="QBCANSUPPORTUPDATE" localSheetId="2">TRUE</definedName>
    <definedName name="QBCANSUPPORTUPDATE" localSheetId="3">TRUE</definedName>
    <definedName name="QBCOMPANYFILENAME" localSheetId="0">"C:\Users\quickbooks\Documents\quickbookspro2016\New folder\Jefferson County Rural Fire Protection Dist 3.7.17.qbw"</definedName>
    <definedName name="QBCOMPANYFILENAME" localSheetId="1">"C:\Users\quickbooks\Documents\quickbookspro2016\New folder\Jefferson County Rural Fire Protection Dist 3.7.17.qbw"</definedName>
    <definedName name="QBCOMPANYFILENAME" localSheetId="2">"C:\Users\quickbooks\Documents\quickbookspro2016\New folder\Jefferson County Rural Fire Protection Dist 3.7.17.qbw"</definedName>
    <definedName name="QBCOMPANYFILENAME" localSheetId="3">"C:\Users\quickbooks\Documents\quickbookspro2016\New folder\Jefferson County Rural Fire Protection Dist 3.7.17.qbw"</definedName>
    <definedName name="QBENDDATE" localSheetId="0">20240630</definedName>
    <definedName name="QBENDDATE" localSheetId="1">20250630</definedName>
    <definedName name="QBENDDATE" localSheetId="2">20260630</definedName>
    <definedName name="QBENDDATE" localSheetId="3">20251117</definedName>
    <definedName name="QBHEADERSONSCREEN" localSheetId="0">FALSE</definedName>
    <definedName name="QBHEADERSONSCREEN" localSheetId="1">FALSE</definedName>
    <definedName name="QBHEADERSONSCREEN" localSheetId="2">FALSE</definedName>
    <definedName name="QBHEADERSONSCREEN" localSheetId="3">FALSE</definedName>
    <definedName name="QBMETADATASIZE" localSheetId="0">6204</definedName>
    <definedName name="QBMETADATASIZE" localSheetId="1">6204</definedName>
    <definedName name="QBMETADATASIZE" localSheetId="2">6204</definedName>
    <definedName name="QBMETADATASIZE" localSheetId="3">6204</definedName>
    <definedName name="QBPRESERVECOLOR" localSheetId="0">TRUE</definedName>
    <definedName name="QBPRESERVECOLOR" localSheetId="1">TRUE</definedName>
    <definedName name="QBPRESERVECOLOR" localSheetId="2">TRUE</definedName>
    <definedName name="QBPRESERVECOLOR" localSheetId="3">TRUE</definedName>
    <definedName name="QBPRESERVEFONT" localSheetId="0">TRUE</definedName>
    <definedName name="QBPRESERVEFONT" localSheetId="1">TRUE</definedName>
    <definedName name="QBPRESERVEFONT" localSheetId="2">TRUE</definedName>
    <definedName name="QBPRESERVEFONT" localSheetId="3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ROWHEIGHT" localSheetId="3">TRUE</definedName>
    <definedName name="QBPRESERVESPACE" localSheetId="0">TRUE</definedName>
    <definedName name="QBPRESERVESPACE" localSheetId="1">TRUE</definedName>
    <definedName name="QBPRESERVESPACE" localSheetId="2">TRUE</definedName>
    <definedName name="QBPRESERVESPACE" localSheetId="3">TRUE</definedName>
    <definedName name="QBREPORTCOLAXIS" localSheetId="0">6</definedName>
    <definedName name="QBREPORTCOLAXIS" localSheetId="1">6</definedName>
    <definedName name="QBREPORTCOLAXIS" localSheetId="2">6</definedName>
    <definedName name="QBREPORTCOLAXIS" localSheetId="3">6</definedName>
    <definedName name="QBREPORTCOMPANYID" localSheetId="0">"758c175546ba47e1ba8ce127d057141a"</definedName>
    <definedName name="QBREPORTCOMPANYID" localSheetId="1">"758c175546ba47e1ba8ce127d057141a"</definedName>
    <definedName name="QBREPORTCOMPANYID" localSheetId="2">"758c175546ba47e1ba8ce127d057141a"</definedName>
    <definedName name="QBREPORTCOMPANYID" localSheetId="3">"758c175546ba47e1ba8ce127d057141a"</definedName>
    <definedName name="QBREPORTCOMPARECOL_ANNUALBUDGET" localSheetId="0">FALSE</definedName>
    <definedName name="QBREPORTCOMPARECOL_ANNUALBUDGET" localSheetId="1">FALSE</definedName>
    <definedName name="QBREPORTCOMPARECOL_ANNUALBUDGET" localSheetId="2">FALSE</definedName>
    <definedName name="QBREPORTCOMPARECOL_ANNUALBUDGET" localSheetId="3">FALSE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COGS" localSheetId="3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AVGPRICE" localSheetId="3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DIFF" localSheetId="3">TRUE</definedName>
    <definedName name="QBREPORTCOMPARECOL_BUDGET" localSheetId="0">FALSE</definedName>
    <definedName name="QBREPORTCOMPARECOL_BUDGET" localSheetId="1">FALSE</definedName>
    <definedName name="QBREPORTCOMPARECOL_BUDGET" localSheetId="2">FALSE</definedName>
    <definedName name="QBREPORTCOMPARECOL_BUDGET" localSheetId="3">TRUE</definedName>
    <definedName name="QBREPORTCOMPARECOL_BUDPCT" localSheetId="0">FALSE</definedName>
    <definedName name="QBREPORTCOMPARECOL_BUDPCT" localSheetId="1">FALSE</definedName>
    <definedName name="QBREPORTCOMPARECOL_BUDPCT" localSheetId="2">FALSE</definedName>
    <definedName name="QBREPORTCOMPARECOL_BUDPCT" localSheetId="3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COGS" localSheetId="3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AMOUNT" localSheetId="3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EXCLUDECURPERIOD" localSheetId="3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FORECAST" localSheetId="3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" localSheetId="3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GROSSMARGINPCT" localSheetId="3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HOURS" localSheetId="3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COL" localSheetId="3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EXPENSE" localSheetId="3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INCOME" localSheetId="3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OFSALES" localSheetId="3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CTROW" localSheetId="3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DIFF" localSheetId="3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PPCT" localSheetId="3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PERIOD" localSheetId="3">FALSE</definedName>
    <definedName name="QBREPORTCOMPARECOL_PREVYEAR" localSheetId="0">FALSE</definedName>
    <definedName name="QBREPORTCOMPARECOL_PREVYEAR" localSheetId="1">FALSE</definedName>
    <definedName name="QBREPORTCOMPARECOL_PREVYEAR" localSheetId="2">FALSE</definedName>
    <definedName name="QBREPORTCOMPARECOL_PREVYEAR" localSheetId="3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DIFF" localSheetId="3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PYPCT" localSheetId="3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QTY" localSheetId="3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RATE" localSheetId="3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EDMILES" localSheetId="3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BILLINGAMOUNT" localSheetId="3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MILES" localSheetId="3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NOTBILLABLEMILES" localSheetId="3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TAXDEDUCTIBLEAMOUNT" localSheetId="3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TRIPUNBILLEDMILES" localSheetId="3">FALSE</definedName>
    <definedName name="QBREPORTCOMPARECOL_YTD" localSheetId="0">FALSE</definedName>
    <definedName name="QBREPORTCOMPARECOL_YTD" localSheetId="1">FALSE</definedName>
    <definedName name="QBREPORTCOMPARECOL_YTD" localSheetId="2">FALSE</definedName>
    <definedName name="QBREPORTCOMPARECOL_YTD" localSheetId="3">FALSE</definedName>
    <definedName name="QBREPORTCOMPARECOL_YTDBUDGET" localSheetId="0">FALSE</definedName>
    <definedName name="QBREPORTCOMPARECOL_YTDBUDGET" localSheetId="1">FALSE</definedName>
    <definedName name="QBREPORTCOMPARECOL_YTDBUDGET" localSheetId="2">FALSE</definedName>
    <definedName name="QBREPORTCOMPARECOL_YTDBUDGET" localSheetId="3">FALSE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COMPARECOL_YTDPCT" localSheetId="3">FALSE</definedName>
    <definedName name="QBREPORTROWAXIS" localSheetId="0">11</definedName>
    <definedName name="QBREPORTROWAXIS" localSheetId="1">11</definedName>
    <definedName name="QBREPORTROWAXIS" localSheetId="2">11</definedName>
    <definedName name="QBREPORTROWAXIS" localSheetId="3">11</definedName>
    <definedName name="QBREPORTSUBCOLAXIS" localSheetId="0">0</definedName>
    <definedName name="QBREPORTSUBCOLAXIS" localSheetId="1">0</definedName>
    <definedName name="QBREPORTSUBCOLAXIS" localSheetId="2">0</definedName>
    <definedName name="QBREPORTSUBCOLAXIS" localSheetId="3">24</definedName>
    <definedName name="QBREPORTTYPE" localSheetId="0">0</definedName>
    <definedName name="QBREPORTTYPE" localSheetId="1">0</definedName>
    <definedName name="QBREPORTTYPE" localSheetId="2">0</definedName>
    <definedName name="QBREPORTTYPE" localSheetId="3">288</definedName>
    <definedName name="QBROWHEADERS" localSheetId="0">8</definedName>
    <definedName name="QBROWHEADERS" localSheetId="1">9</definedName>
    <definedName name="QBROWHEADERS" localSheetId="2">9</definedName>
    <definedName name="QBROWHEADERS" localSheetId="3">9</definedName>
    <definedName name="QBSTARTDATE" localSheetId="0">20230701</definedName>
    <definedName name="QBSTARTDATE" localSheetId="1">20240701</definedName>
    <definedName name="QBSTARTDATE" localSheetId="2">20250701</definedName>
    <definedName name="QBSTARTDATE" localSheetId="3">20250701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5" i="1" l="1"/>
  <c r="AH164" i="1"/>
  <c r="AH159" i="1"/>
  <c r="AH158" i="1"/>
  <c r="AH157" i="1"/>
  <c r="AH160" i="1"/>
  <c r="R130" i="1"/>
  <c r="R131" i="1"/>
  <c r="R158" i="1"/>
  <c r="R157" i="1"/>
  <c r="R121" i="1"/>
  <c r="J56" i="1"/>
  <c r="R36" i="1"/>
  <c r="R20" i="1"/>
  <c r="R21" i="1"/>
  <c r="R17" i="1"/>
  <c r="R16" i="1"/>
  <c r="AJ108" i="1"/>
  <c r="AJ114" i="1" s="1"/>
  <c r="AJ112" i="1"/>
  <c r="AJ59" i="1"/>
  <c r="AJ34" i="1"/>
  <c r="AJ43" i="1"/>
  <c r="AH7" i="1"/>
  <c r="AJ23" i="1"/>
  <c r="AJ18" i="1"/>
  <c r="AJ44" i="1" l="1"/>
  <c r="AJ115" i="1" s="1"/>
  <c r="AH11" i="1"/>
  <c r="AF48" i="1"/>
  <c r="AD48" i="1"/>
  <c r="AB48" i="1"/>
  <c r="Z48" i="1"/>
  <c r="X48" i="1"/>
  <c r="V48" i="1"/>
  <c r="T48" i="1"/>
  <c r="V53" i="1"/>
  <c r="V59" i="1" l="1"/>
  <c r="J112" i="1"/>
  <c r="L112" i="1"/>
  <c r="N112" i="1"/>
  <c r="P112" i="1"/>
  <c r="R112" i="1"/>
  <c r="T112" i="1"/>
  <c r="AF112" i="1"/>
  <c r="AD112" i="1"/>
  <c r="AB112" i="1"/>
  <c r="Z112" i="1"/>
  <c r="X112" i="1"/>
  <c r="V112" i="1"/>
  <c r="AH96" i="1"/>
  <c r="AF12" i="1"/>
  <c r="AD12" i="1"/>
  <c r="AB12" i="1"/>
  <c r="Z12" i="1"/>
  <c r="X12" i="1"/>
  <c r="V12" i="1"/>
  <c r="T10" i="1"/>
  <c r="AF53" i="1"/>
  <c r="AD53" i="1"/>
  <c r="AB53" i="1"/>
  <c r="Z53" i="1"/>
  <c r="X53" i="1"/>
  <c r="V161" i="1"/>
  <c r="AH161" i="1" s="1"/>
  <c r="AH30" i="1"/>
  <c r="J106" i="1"/>
  <c r="J59" i="1"/>
  <c r="J108" i="1" s="1"/>
  <c r="J43" i="1"/>
  <c r="J134" i="1"/>
  <c r="J135" i="1" s="1"/>
  <c r="AF170" i="1"/>
  <c r="AF171" i="1" s="1"/>
  <c r="AD170" i="1"/>
  <c r="AD171" i="1" s="1"/>
  <c r="AB170" i="1"/>
  <c r="AB171" i="1" s="1"/>
  <c r="Z170" i="1"/>
  <c r="Z171" i="1" s="1"/>
  <c r="X170" i="1"/>
  <c r="X171" i="1" s="1"/>
  <c r="V170" i="1"/>
  <c r="V171" i="1" s="1"/>
  <c r="T170" i="1"/>
  <c r="T171" i="1" s="1"/>
  <c r="P170" i="1"/>
  <c r="P171" i="1" s="1"/>
  <c r="N170" i="1"/>
  <c r="N171" i="1" s="1"/>
  <c r="L170" i="1"/>
  <c r="L171" i="1" s="1"/>
  <c r="J170" i="1"/>
  <c r="J171" i="1" s="1"/>
  <c r="AH169" i="1"/>
  <c r="AH168" i="1"/>
  <c r="AH167" i="1"/>
  <c r="AF163" i="1"/>
  <c r="AD163" i="1"/>
  <c r="AB163" i="1"/>
  <c r="Z163" i="1"/>
  <c r="T163" i="1"/>
  <c r="R163" i="1"/>
  <c r="P163" i="1"/>
  <c r="N163" i="1"/>
  <c r="L163" i="1"/>
  <c r="J163" i="1"/>
  <c r="J164" i="1" s="1"/>
  <c r="AH162" i="1"/>
  <c r="AF141" i="1"/>
  <c r="AF142" i="1" s="1"/>
  <c r="AD141" i="1"/>
  <c r="AD142" i="1" s="1"/>
  <c r="AB141" i="1"/>
  <c r="AB142" i="1" s="1"/>
  <c r="Z141" i="1"/>
  <c r="Z142" i="1" s="1"/>
  <c r="X141" i="1"/>
  <c r="X142" i="1" s="1"/>
  <c r="V141" i="1"/>
  <c r="V142" i="1" s="1"/>
  <c r="T141" i="1"/>
  <c r="T142" i="1" s="1"/>
  <c r="R141" i="1"/>
  <c r="R142" i="1" s="1"/>
  <c r="P141" i="1"/>
  <c r="P142" i="1" s="1"/>
  <c r="N141" i="1"/>
  <c r="N142" i="1" s="1"/>
  <c r="L141" i="1"/>
  <c r="L142" i="1" s="1"/>
  <c r="J141" i="1"/>
  <c r="J142" i="1" s="1"/>
  <c r="AH140" i="1"/>
  <c r="AH139" i="1"/>
  <c r="AF134" i="1"/>
  <c r="AD134" i="1"/>
  <c r="AB134" i="1"/>
  <c r="Z134" i="1"/>
  <c r="X134" i="1"/>
  <c r="V134" i="1"/>
  <c r="T134" i="1"/>
  <c r="P134" i="1"/>
  <c r="N134" i="1"/>
  <c r="L134" i="1"/>
  <c r="AH133" i="1"/>
  <c r="AH132" i="1"/>
  <c r="AH131" i="1"/>
  <c r="T12" i="1" l="1"/>
  <c r="AH10" i="1"/>
  <c r="V163" i="1"/>
  <c r="J172" i="1"/>
  <c r="J174" i="1" s="1"/>
  <c r="J143" i="1"/>
  <c r="J145" i="1" s="1"/>
  <c r="J148" i="1" s="1"/>
  <c r="AH142" i="1"/>
  <c r="X163" i="1"/>
  <c r="AH141" i="1"/>
  <c r="R170" i="1"/>
  <c r="AH163" i="1" l="1"/>
  <c r="AH12" i="1"/>
  <c r="L128" i="1"/>
  <c r="AH170" i="1"/>
  <c r="R171" i="1"/>
  <c r="AH171" i="1" s="1"/>
  <c r="J177" i="1"/>
  <c r="L155" i="1"/>
  <c r="L164" i="1" s="1"/>
  <c r="L172" i="1" s="1"/>
  <c r="AH111" i="1"/>
  <c r="AH110" i="1"/>
  <c r="AF33" i="3"/>
  <c r="AH23" i="3"/>
  <c r="T144" i="3"/>
  <c r="AF144" i="3"/>
  <c r="AD144" i="3"/>
  <c r="AB144" i="3"/>
  <c r="Z144" i="3"/>
  <c r="X144" i="3"/>
  <c r="V144" i="3"/>
  <c r="R144" i="3"/>
  <c r="P144" i="3"/>
  <c r="N144" i="3"/>
  <c r="L144" i="3"/>
  <c r="L140" i="3"/>
  <c r="N140" i="3"/>
  <c r="P140" i="3"/>
  <c r="R140" i="3"/>
  <c r="T140" i="3"/>
  <c r="V140" i="3"/>
  <c r="X140" i="3"/>
  <c r="Z140" i="3"/>
  <c r="AB140" i="3"/>
  <c r="AD140" i="3"/>
  <c r="AF140" i="3"/>
  <c r="J140" i="3"/>
  <c r="L143" i="1" l="1"/>
  <c r="L145" i="1" s="1"/>
  <c r="L148" i="1" s="1"/>
  <c r="L135" i="1"/>
  <c r="L174" i="1"/>
  <c r="AH112" i="1"/>
  <c r="AH144" i="3"/>
  <c r="N128" i="1" l="1"/>
  <c r="N143" i="1" s="1"/>
  <c r="N145" i="1" s="1"/>
  <c r="L177" i="1"/>
  <c r="N155" i="1"/>
  <c r="N164" i="1" s="1"/>
  <c r="N172" i="1" s="1"/>
  <c r="AH87" i="1"/>
  <c r="AH82" i="1"/>
  <c r="AH83" i="1"/>
  <c r="AH84" i="1"/>
  <c r="AH68" i="1"/>
  <c r="AF18" i="1"/>
  <c r="AD18" i="1"/>
  <c r="AB18" i="1"/>
  <c r="Z18" i="1"/>
  <c r="X18" i="1"/>
  <c r="X44" i="1" s="1"/>
  <c r="V18" i="1"/>
  <c r="V44" i="1" s="1"/>
  <c r="T18" i="1"/>
  <c r="R18" i="1"/>
  <c r="P18" i="1"/>
  <c r="N18" i="1"/>
  <c r="L18" i="1"/>
  <c r="J18" i="1"/>
  <c r="J44" i="1" s="1"/>
  <c r="S151" i="6"/>
  <c r="AE150" i="6"/>
  <c r="AE151" i="6" s="1"/>
  <c r="AA150" i="6"/>
  <c r="W150" i="6"/>
  <c r="Q150" i="6"/>
  <c r="M150" i="6"/>
  <c r="I150" i="6"/>
  <c r="AG149" i="6"/>
  <c r="AG148" i="6"/>
  <c r="AE147" i="6"/>
  <c r="AC147" i="6"/>
  <c r="AC150" i="6" s="1"/>
  <c r="AA147" i="6"/>
  <c r="Y147" i="6"/>
  <c r="Y150" i="6" s="1"/>
  <c r="W147" i="6"/>
  <c r="U147" i="6"/>
  <c r="U150" i="6" s="1"/>
  <c r="S147" i="6"/>
  <c r="S150" i="6" s="1"/>
  <c r="Q147" i="6"/>
  <c r="O147" i="6"/>
  <c r="O150" i="6" s="1"/>
  <c r="M147" i="6"/>
  <c r="K147" i="6"/>
  <c r="K150" i="6" s="1"/>
  <c r="AG150" i="6" s="1"/>
  <c r="I147" i="6"/>
  <c r="AG146" i="6"/>
  <c r="AG145" i="6"/>
  <c r="AG144" i="6"/>
  <c r="AG143" i="6"/>
  <c r="AG141" i="6"/>
  <c r="AG140" i="6"/>
  <c r="AG139" i="6"/>
  <c r="W137" i="6"/>
  <c r="S137" i="6"/>
  <c r="M137" i="6"/>
  <c r="AE136" i="6"/>
  <c r="AC136" i="6"/>
  <c r="AA136" i="6"/>
  <c r="Y136" i="6"/>
  <c r="Y137" i="6" s="1"/>
  <c r="W136" i="6"/>
  <c r="U136" i="6"/>
  <c r="S136" i="6"/>
  <c r="Q136" i="6"/>
  <c r="O136" i="6"/>
  <c r="M136" i="6"/>
  <c r="K136" i="6"/>
  <c r="I136" i="6"/>
  <c r="AG135" i="6"/>
  <c r="AG134" i="6"/>
  <c r="AG133" i="6"/>
  <c r="AG132" i="6"/>
  <c r="AG131" i="6"/>
  <c r="AG130" i="6"/>
  <c r="AG129" i="6"/>
  <c r="AG128" i="6"/>
  <c r="AG127" i="6"/>
  <c r="AG125" i="6"/>
  <c r="AG124" i="6"/>
  <c r="AG123" i="6"/>
  <c r="AG122" i="6"/>
  <c r="AG121" i="6"/>
  <c r="AG120" i="6"/>
  <c r="AG119" i="6"/>
  <c r="AG118" i="6"/>
  <c r="AG117" i="6"/>
  <c r="AG116" i="6"/>
  <c r="AG115" i="6"/>
  <c r="AG114" i="6"/>
  <c r="AG113" i="6"/>
  <c r="AG112" i="6"/>
  <c r="AG111" i="6"/>
  <c r="AE110" i="6"/>
  <c r="AE137" i="6" s="1"/>
  <c r="AC110" i="6"/>
  <c r="AA110" i="6"/>
  <c r="Y110" i="6"/>
  <c r="W110" i="6"/>
  <c r="U110" i="6"/>
  <c r="S110" i="6"/>
  <c r="Q110" i="6"/>
  <c r="O110" i="6"/>
  <c r="O137" i="6" s="1"/>
  <c r="O151" i="6" s="1"/>
  <c r="M110" i="6"/>
  <c r="K110" i="6"/>
  <c r="AG110" i="6" s="1"/>
  <c r="I110" i="6"/>
  <c r="AG109" i="6"/>
  <c r="AG108" i="6"/>
  <c r="AG107" i="6"/>
  <c r="AG106" i="6"/>
  <c r="AG105" i="6"/>
  <c r="AE103" i="6"/>
  <c r="AC103" i="6"/>
  <c r="AA103" i="6"/>
  <c r="Y103" i="6"/>
  <c r="W103" i="6"/>
  <c r="U103" i="6"/>
  <c r="S103" i="6"/>
  <c r="Q103" i="6"/>
  <c r="Q137" i="6" s="1"/>
  <c r="O103" i="6"/>
  <c r="M103" i="6"/>
  <c r="K103" i="6"/>
  <c r="I103" i="6"/>
  <c r="AG102" i="6"/>
  <c r="AG101" i="6"/>
  <c r="AG100" i="6"/>
  <c r="AG99" i="6"/>
  <c r="AG98" i="6"/>
  <c r="AG97" i="6"/>
  <c r="AG96" i="6"/>
  <c r="AG95" i="6"/>
  <c r="AG94" i="6"/>
  <c r="AG93" i="6"/>
  <c r="AG92" i="6"/>
  <c r="AG91" i="6"/>
  <c r="AG90" i="6"/>
  <c r="AG89" i="6"/>
  <c r="AG88" i="6"/>
  <c r="AG87" i="6"/>
  <c r="AG86" i="6"/>
  <c r="AG85" i="6"/>
  <c r="AG83" i="6"/>
  <c r="AG82" i="6"/>
  <c r="AG81" i="6"/>
  <c r="AG80" i="6"/>
  <c r="AG79" i="6"/>
  <c r="AG78" i="6"/>
  <c r="AG77" i="6"/>
  <c r="AG76" i="6"/>
  <c r="AG75" i="6"/>
  <c r="AG74" i="6"/>
  <c r="AG73" i="6"/>
  <c r="AG72" i="6"/>
  <c r="AG71" i="6"/>
  <c r="AG70" i="6"/>
  <c r="AG69" i="6"/>
  <c r="AG68" i="6"/>
  <c r="AG67" i="6"/>
  <c r="AG66" i="6"/>
  <c r="AG65" i="6"/>
  <c r="AG64" i="6"/>
  <c r="AG63" i="6"/>
  <c r="AG62" i="6"/>
  <c r="AG61" i="6"/>
  <c r="AE59" i="6"/>
  <c r="AC59" i="6"/>
  <c r="AA59" i="6"/>
  <c r="Y59" i="6"/>
  <c r="W59" i="6"/>
  <c r="U59" i="6"/>
  <c r="S59" i="6"/>
  <c r="Q59" i="6"/>
  <c r="O59" i="6"/>
  <c r="M59" i="6"/>
  <c r="K59" i="6"/>
  <c r="I59" i="6"/>
  <c r="AG58" i="6"/>
  <c r="AG57" i="6"/>
  <c r="AG56" i="6"/>
  <c r="AG55" i="6"/>
  <c r="AG54" i="6"/>
  <c r="AG53" i="6"/>
  <c r="AG52" i="6"/>
  <c r="AG51" i="6"/>
  <c r="AG50" i="6"/>
  <c r="AG49" i="6"/>
  <c r="AG47" i="6"/>
  <c r="AG46" i="6"/>
  <c r="AE42" i="6"/>
  <c r="AE43" i="6" s="1"/>
  <c r="AE44" i="6" s="1"/>
  <c r="AE152" i="6" s="1"/>
  <c r="AE153" i="6" s="1"/>
  <c r="AG41" i="6"/>
  <c r="AG40" i="6"/>
  <c r="AE39" i="6"/>
  <c r="AC39" i="6"/>
  <c r="AC42" i="6" s="1"/>
  <c r="AC43" i="6" s="1"/>
  <c r="AC44" i="6" s="1"/>
  <c r="AA39" i="6"/>
  <c r="AA42" i="6" s="1"/>
  <c r="AA43" i="6" s="1"/>
  <c r="AA44" i="6" s="1"/>
  <c r="Y39" i="6"/>
  <c r="AG39" i="6" s="1"/>
  <c r="W39" i="6"/>
  <c r="U39" i="6"/>
  <c r="S39" i="6"/>
  <c r="Q39" i="6"/>
  <c r="O39" i="6"/>
  <c r="M39" i="6"/>
  <c r="K39" i="6"/>
  <c r="I39" i="6"/>
  <c r="AG38" i="6"/>
  <c r="AG37" i="6"/>
  <c r="AG36" i="6"/>
  <c r="AG35" i="6"/>
  <c r="AG34" i="6"/>
  <c r="AG33" i="6"/>
  <c r="AG32" i="6"/>
  <c r="AG31" i="6"/>
  <c r="AG30" i="6"/>
  <c r="AE28" i="6"/>
  <c r="AC28" i="6"/>
  <c r="U28" i="6"/>
  <c r="S28" i="6"/>
  <c r="Q28" i="6"/>
  <c r="AG27" i="6"/>
  <c r="AG26" i="6"/>
  <c r="AG25" i="6"/>
  <c r="AG24" i="6"/>
  <c r="AG23" i="6"/>
  <c r="AG22" i="6"/>
  <c r="AE21" i="6"/>
  <c r="AC21" i="6"/>
  <c r="AA21" i="6"/>
  <c r="AA28" i="6" s="1"/>
  <c r="Y21" i="6"/>
  <c r="Y28" i="6" s="1"/>
  <c r="W21" i="6"/>
  <c r="W28" i="6" s="1"/>
  <c r="U21" i="6"/>
  <c r="S21" i="6"/>
  <c r="Q21" i="6"/>
  <c r="O21" i="6"/>
  <c r="O28" i="6" s="1"/>
  <c r="O42" i="6" s="1"/>
  <c r="O43" i="6" s="1"/>
  <c r="O44" i="6" s="1"/>
  <c r="M21" i="6"/>
  <c r="M28" i="6" s="1"/>
  <c r="M42" i="6" s="1"/>
  <c r="M43" i="6" s="1"/>
  <c r="M44" i="6" s="1"/>
  <c r="K21" i="6"/>
  <c r="K28" i="6" s="1"/>
  <c r="K42" i="6" s="1"/>
  <c r="K43" i="6" s="1"/>
  <c r="K44" i="6" s="1"/>
  <c r="I21" i="6"/>
  <c r="AG20" i="6"/>
  <c r="AG18" i="6"/>
  <c r="AG17" i="6"/>
  <c r="AG16" i="6"/>
  <c r="AG14" i="6"/>
  <c r="AG13" i="6"/>
  <c r="AE12" i="6"/>
  <c r="AC12" i="6"/>
  <c r="AA12" i="6"/>
  <c r="Y12" i="6"/>
  <c r="W12" i="6"/>
  <c r="W42" i="6" s="1"/>
  <c r="W43" i="6" s="1"/>
  <c r="W44" i="6" s="1"/>
  <c r="U12" i="6"/>
  <c r="S12" i="6"/>
  <c r="Q12" i="6"/>
  <c r="O12" i="6"/>
  <c r="M12" i="6"/>
  <c r="AG12" i="6" s="1"/>
  <c r="K12" i="6"/>
  <c r="I12" i="6"/>
  <c r="AG11" i="6"/>
  <c r="AG10" i="6"/>
  <c r="K336" i="4"/>
  <c r="O336" i="4" s="1"/>
  <c r="M336" i="4"/>
  <c r="K335" i="4"/>
  <c r="M335" i="4"/>
  <c r="K334" i="4"/>
  <c r="M334" i="4"/>
  <c r="K333" i="4"/>
  <c r="O333" i="4" s="1"/>
  <c r="M333" i="4"/>
  <c r="K331" i="4"/>
  <c r="K330" i="4"/>
  <c r="K329" i="4"/>
  <c r="O329" i="4" s="1"/>
  <c r="K328" i="4"/>
  <c r="M328" i="4"/>
  <c r="K327" i="4"/>
  <c r="M327" i="4" s="1"/>
  <c r="K326" i="4"/>
  <c r="O326" i="4" s="1"/>
  <c r="K324" i="4"/>
  <c r="M324" i="4"/>
  <c r="K323" i="4"/>
  <c r="O323" i="4" s="1"/>
  <c r="M323" i="4"/>
  <c r="K318" i="4"/>
  <c r="M318" i="4" s="1"/>
  <c r="K317" i="4"/>
  <c r="K316" i="4"/>
  <c r="K315" i="4"/>
  <c r="O315" i="4" s="1"/>
  <c r="K314" i="4"/>
  <c r="M314" i="4"/>
  <c r="K313" i="4"/>
  <c r="M313" i="4"/>
  <c r="K312" i="4"/>
  <c r="K310" i="4"/>
  <c r="K307" i="4"/>
  <c r="M307" i="4"/>
  <c r="O306" i="4"/>
  <c r="K306" i="4"/>
  <c r="M306" i="4"/>
  <c r="K305" i="4"/>
  <c r="K304" i="4"/>
  <c r="O304" i="4" s="1"/>
  <c r="M304" i="4"/>
  <c r="K302" i="4"/>
  <c r="O302" i="4" s="1"/>
  <c r="M302" i="4"/>
  <c r="K301" i="4"/>
  <c r="K300" i="4"/>
  <c r="K296" i="4"/>
  <c r="M296" i="4"/>
  <c r="K295" i="4"/>
  <c r="M295" i="4"/>
  <c r="K294" i="4"/>
  <c r="K293" i="4"/>
  <c r="M293" i="4"/>
  <c r="K292" i="4"/>
  <c r="O292" i="4" s="1"/>
  <c r="K291" i="4"/>
  <c r="O291" i="4" s="1"/>
  <c r="K290" i="4"/>
  <c r="O290" i="4" s="1"/>
  <c r="M290" i="4"/>
  <c r="K289" i="4"/>
  <c r="M289" i="4"/>
  <c r="K288" i="4"/>
  <c r="O288" i="4" s="1"/>
  <c r="K287" i="4"/>
  <c r="O287" i="4" s="1"/>
  <c r="M287" i="4"/>
  <c r="K285" i="4"/>
  <c r="M285" i="4"/>
  <c r="K284" i="4"/>
  <c r="M284" i="4"/>
  <c r="K283" i="4"/>
  <c r="M283" i="4"/>
  <c r="K282" i="4"/>
  <c r="M282" i="4"/>
  <c r="K281" i="4"/>
  <c r="K279" i="4"/>
  <c r="M279" i="4"/>
  <c r="K278" i="4"/>
  <c r="O278" i="4" s="1"/>
  <c r="K277" i="4"/>
  <c r="O277" i="4" s="1"/>
  <c r="M277" i="4"/>
  <c r="K276" i="4"/>
  <c r="O276" i="4" s="1"/>
  <c r="M276" i="4"/>
  <c r="K275" i="4"/>
  <c r="M275" i="4"/>
  <c r="K274" i="4"/>
  <c r="M274" i="4"/>
  <c r="K273" i="4"/>
  <c r="O272" i="4"/>
  <c r="K272" i="4"/>
  <c r="M272" i="4" s="1"/>
  <c r="K271" i="4"/>
  <c r="O271" i="4" s="1"/>
  <c r="K270" i="4"/>
  <c r="O270" i="4" s="1"/>
  <c r="M270" i="4"/>
  <c r="K269" i="4"/>
  <c r="O269" i="4" s="1"/>
  <c r="M269" i="4"/>
  <c r="K268" i="4"/>
  <c r="M268" i="4"/>
  <c r="K267" i="4"/>
  <c r="M267" i="4"/>
  <c r="O266" i="4"/>
  <c r="K266" i="4"/>
  <c r="M266" i="4"/>
  <c r="K264" i="4"/>
  <c r="K262" i="4"/>
  <c r="K261" i="4"/>
  <c r="O261" i="4" s="1"/>
  <c r="K260" i="4"/>
  <c r="M260" i="4"/>
  <c r="K259" i="4"/>
  <c r="M259" i="4"/>
  <c r="K258" i="4"/>
  <c r="K257" i="4"/>
  <c r="M257" i="4"/>
  <c r="K255" i="4"/>
  <c r="K254" i="4"/>
  <c r="M254" i="4" s="1"/>
  <c r="K253" i="4"/>
  <c r="O253" i="4" s="1"/>
  <c r="K252" i="4"/>
  <c r="K251" i="4"/>
  <c r="M251" i="4"/>
  <c r="K250" i="4"/>
  <c r="O250" i="4" s="1"/>
  <c r="K249" i="4"/>
  <c r="M249" i="4"/>
  <c r="K248" i="4"/>
  <c r="O248" i="4" s="1"/>
  <c r="K247" i="4"/>
  <c r="O247" i="4" s="1"/>
  <c r="M247" i="4"/>
  <c r="K246" i="4"/>
  <c r="O246" i="4" s="1"/>
  <c r="K245" i="4"/>
  <c r="K244" i="4"/>
  <c r="O244" i="4" s="1"/>
  <c r="M244" i="4"/>
  <c r="K243" i="4"/>
  <c r="O243" i="4" s="1"/>
  <c r="K242" i="4"/>
  <c r="O242" i="4" s="1"/>
  <c r="M242" i="4"/>
  <c r="K241" i="4"/>
  <c r="O241" i="4" s="1"/>
  <c r="M241" i="4"/>
  <c r="K240" i="4"/>
  <c r="M240" i="4" s="1"/>
  <c r="K239" i="4"/>
  <c r="M239" i="4" s="1"/>
  <c r="K238" i="4"/>
  <c r="K237" i="4"/>
  <c r="O237" i="4" s="1"/>
  <c r="K236" i="4"/>
  <c r="O236" i="4" s="1"/>
  <c r="K235" i="4"/>
  <c r="M235" i="4"/>
  <c r="K233" i="4"/>
  <c r="K232" i="4"/>
  <c r="K231" i="4"/>
  <c r="K229" i="4"/>
  <c r="K228" i="4"/>
  <c r="O228" i="4" s="1"/>
  <c r="K227" i="4"/>
  <c r="O227" i="4" s="1"/>
  <c r="K226" i="4"/>
  <c r="K225" i="4"/>
  <c r="O225" i="4" s="1"/>
  <c r="K224" i="4"/>
  <c r="O224" i="4" s="1"/>
  <c r="M224" i="4"/>
  <c r="K223" i="4"/>
  <c r="K222" i="4"/>
  <c r="M222" i="4" s="1"/>
  <c r="O221" i="4"/>
  <c r="K221" i="4"/>
  <c r="M221" i="4" s="1"/>
  <c r="K220" i="4"/>
  <c r="M220" i="4"/>
  <c r="K219" i="4"/>
  <c r="O219" i="4" s="1"/>
  <c r="K218" i="4"/>
  <c r="M218" i="4" s="1"/>
  <c r="K217" i="4"/>
  <c r="O217" i="4" s="1"/>
  <c r="M217" i="4"/>
  <c r="K216" i="4"/>
  <c r="K215" i="4"/>
  <c r="M215" i="4"/>
  <c r="K214" i="4"/>
  <c r="O214" i="4" s="1"/>
  <c r="K213" i="4"/>
  <c r="M213" i="4"/>
  <c r="K212" i="4"/>
  <c r="M212" i="4"/>
  <c r="K211" i="4"/>
  <c r="O211" i="4" s="1"/>
  <c r="K210" i="4"/>
  <c r="O210" i="4" s="1"/>
  <c r="M210" i="4"/>
  <c r="K209" i="4"/>
  <c r="K208" i="4"/>
  <c r="O208" i="4" s="1"/>
  <c r="M208" i="4"/>
  <c r="K206" i="4"/>
  <c r="M206" i="4"/>
  <c r="K205" i="4"/>
  <c r="M205" i="4"/>
  <c r="K204" i="4"/>
  <c r="M204" i="4" s="1"/>
  <c r="K203" i="4"/>
  <c r="M203" i="4"/>
  <c r="K202" i="4"/>
  <c r="M202" i="4"/>
  <c r="K201" i="4"/>
  <c r="K200" i="4"/>
  <c r="O200" i="4" s="1"/>
  <c r="M200" i="4"/>
  <c r="K199" i="4"/>
  <c r="O199" i="4"/>
  <c r="K197" i="4"/>
  <c r="M197" i="4"/>
  <c r="K196" i="4"/>
  <c r="M196" i="4"/>
  <c r="K195" i="4"/>
  <c r="O195" i="4" s="1"/>
  <c r="M195" i="4"/>
  <c r="M194" i="4"/>
  <c r="K194" i="4"/>
  <c r="O194" i="4" s="1"/>
  <c r="K193" i="4"/>
  <c r="K192" i="4"/>
  <c r="M192" i="4" s="1"/>
  <c r="K191" i="4"/>
  <c r="M191" i="4"/>
  <c r="K190" i="4"/>
  <c r="O190" i="4" s="1"/>
  <c r="M190" i="4"/>
  <c r="K189" i="4"/>
  <c r="M189" i="4"/>
  <c r="K188" i="4"/>
  <c r="O188" i="4" s="1"/>
  <c r="M188" i="4"/>
  <c r="K187" i="4"/>
  <c r="O187" i="4" s="1"/>
  <c r="K186" i="4"/>
  <c r="M186" i="4" s="1"/>
  <c r="O185" i="4"/>
  <c r="K185" i="4"/>
  <c r="M185" i="4"/>
  <c r="K184" i="4"/>
  <c r="O184" i="4" s="1"/>
  <c r="K183" i="4"/>
  <c r="O183" i="4" s="1"/>
  <c r="M183" i="4"/>
  <c r="K182" i="4"/>
  <c r="K181" i="4"/>
  <c r="O181" i="4" s="1"/>
  <c r="K180" i="4"/>
  <c r="O180" i="4" s="1"/>
  <c r="K179" i="4"/>
  <c r="O179" i="4" s="1"/>
  <c r="M179" i="4"/>
  <c r="K178" i="4"/>
  <c r="M178" i="4" s="1"/>
  <c r="K177" i="4"/>
  <c r="O177" i="4" s="1"/>
  <c r="K176" i="4"/>
  <c r="O176" i="4" s="1"/>
  <c r="M176" i="4"/>
  <c r="K175" i="4"/>
  <c r="O175" i="4" s="1"/>
  <c r="M175" i="4"/>
  <c r="K174" i="4"/>
  <c r="M174" i="4"/>
  <c r="K173" i="4"/>
  <c r="O173" i="4" s="1"/>
  <c r="K172" i="4"/>
  <c r="O172" i="4" s="1"/>
  <c r="M172" i="4"/>
  <c r="K171" i="4"/>
  <c r="M171" i="4" s="1"/>
  <c r="K170" i="4"/>
  <c r="M170" i="4"/>
  <c r="K168" i="4"/>
  <c r="M168" i="4"/>
  <c r="K167" i="4"/>
  <c r="O167" i="4" s="1"/>
  <c r="M167" i="4"/>
  <c r="K166" i="4"/>
  <c r="O166" i="4" s="1"/>
  <c r="K165" i="4"/>
  <c r="M165" i="4" s="1"/>
  <c r="K164" i="4"/>
  <c r="O164" i="4" s="1"/>
  <c r="M164" i="4"/>
  <c r="K163" i="4"/>
  <c r="M163" i="4" s="1"/>
  <c r="K162" i="4"/>
  <c r="M162" i="4"/>
  <c r="K161" i="4"/>
  <c r="O161" i="4" s="1"/>
  <c r="K160" i="4"/>
  <c r="M160" i="4"/>
  <c r="K159" i="4"/>
  <c r="M159" i="4"/>
  <c r="K158" i="4"/>
  <c r="O158" i="4" s="1"/>
  <c r="K157" i="4"/>
  <c r="O157" i="4" s="1"/>
  <c r="M157" i="4"/>
  <c r="K156" i="4"/>
  <c r="M156" i="4"/>
  <c r="K155" i="4"/>
  <c r="O155" i="4" s="1"/>
  <c r="K154" i="4"/>
  <c r="O154" i="4" s="1"/>
  <c r="K153" i="4"/>
  <c r="O153" i="4" s="1"/>
  <c r="M153" i="4"/>
  <c r="K152" i="4"/>
  <c r="O152" i="4" s="1"/>
  <c r="M152" i="4"/>
  <c r="K151" i="4"/>
  <c r="O151" i="4" s="1"/>
  <c r="K150" i="4"/>
  <c r="M150" i="4"/>
  <c r="K149" i="4"/>
  <c r="O149" i="4"/>
  <c r="K148" i="4"/>
  <c r="M148" i="4" s="1"/>
  <c r="K147" i="4"/>
  <c r="O147" i="4" s="1"/>
  <c r="K146" i="4"/>
  <c r="K145" i="4"/>
  <c r="O145" i="4" s="1"/>
  <c r="K144" i="4"/>
  <c r="O144" i="4" s="1"/>
  <c r="K143" i="4"/>
  <c r="O143" i="4" s="1"/>
  <c r="M143" i="4"/>
  <c r="K142" i="4"/>
  <c r="O142" i="4" s="1"/>
  <c r="K141" i="4"/>
  <c r="M141" i="4" s="1"/>
  <c r="K140" i="4"/>
  <c r="M140" i="4"/>
  <c r="K138" i="4"/>
  <c r="O138" i="4" s="1"/>
  <c r="K136" i="4"/>
  <c r="K135" i="4"/>
  <c r="M135" i="4"/>
  <c r="K134" i="4"/>
  <c r="O134" i="4" s="1"/>
  <c r="K133" i="4"/>
  <c r="O133" i="4" s="1"/>
  <c r="K132" i="4"/>
  <c r="K131" i="4"/>
  <c r="O131" i="4" s="1"/>
  <c r="M131" i="4"/>
  <c r="K130" i="4"/>
  <c r="M130" i="4" s="1"/>
  <c r="K129" i="4"/>
  <c r="O129" i="4"/>
  <c r="K128" i="4"/>
  <c r="O128" i="4" s="1"/>
  <c r="K127" i="4"/>
  <c r="M127" i="4"/>
  <c r="K126" i="4"/>
  <c r="O126" i="4" s="1"/>
  <c r="M126" i="4"/>
  <c r="K125" i="4"/>
  <c r="O125" i="4" s="1"/>
  <c r="M125" i="4"/>
  <c r="K124" i="4"/>
  <c r="K123" i="4"/>
  <c r="O123" i="4" s="1"/>
  <c r="K122" i="4"/>
  <c r="M122" i="4"/>
  <c r="K121" i="4"/>
  <c r="M121" i="4"/>
  <c r="K120" i="4"/>
  <c r="M120" i="4" s="1"/>
  <c r="K119" i="4"/>
  <c r="O119" i="4" s="1"/>
  <c r="M119" i="4"/>
  <c r="K118" i="4"/>
  <c r="K117" i="4"/>
  <c r="O117" i="4" s="1"/>
  <c r="M117" i="4"/>
  <c r="K116" i="4"/>
  <c r="O116" i="4" s="1"/>
  <c r="K115" i="4"/>
  <c r="K114" i="4"/>
  <c r="M114" i="4"/>
  <c r="K113" i="4"/>
  <c r="M113" i="4"/>
  <c r="K112" i="4"/>
  <c r="M112" i="4" s="1"/>
  <c r="K111" i="4"/>
  <c r="M111" i="4"/>
  <c r="K110" i="4"/>
  <c r="M110" i="4" s="1"/>
  <c r="K109" i="4"/>
  <c r="O109" i="4" s="1"/>
  <c r="K108" i="4"/>
  <c r="M108" i="4"/>
  <c r="K107" i="4"/>
  <c r="O107" i="4" s="1"/>
  <c r="M107" i="4"/>
  <c r="K106" i="4"/>
  <c r="M106" i="4"/>
  <c r="K105" i="4"/>
  <c r="M105" i="4"/>
  <c r="K104" i="4"/>
  <c r="K102" i="4"/>
  <c r="O102" i="4" s="1"/>
  <c r="M102" i="4"/>
  <c r="K101" i="4"/>
  <c r="O101" i="4" s="1"/>
  <c r="O100" i="4"/>
  <c r="K100" i="4"/>
  <c r="M100" i="4"/>
  <c r="K99" i="4"/>
  <c r="K95" i="4"/>
  <c r="O95" i="4" s="1"/>
  <c r="M95" i="4"/>
  <c r="K92" i="4"/>
  <c r="O92" i="4" s="1"/>
  <c r="K91" i="4"/>
  <c r="O91" i="4" s="1"/>
  <c r="M91" i="4"/>
  <c r="K89" i="4"/>
  <c r="O89" i="4" s="1"/>
  <c r="M89" i="4"/>
  <c r="K88" i="4"/>
  <c r="O88" i="4" s="1"/>
  <c r="K87" i="4"/>
  <c r="K86" i="4"/>
  <c r="M86" i="4"/>
  <c r="K85" i="4"/>
  <c r="O85" i="4" s="1"/>
  <c r="M85" i="4"/>
  <c r="K84" i="4"/>
  <c r="M84" i="4"/>
  <c r="K83" i="4"/>
  <c r="M83" i="4" s="1"/>
  <c r="O82" i="4"/>
  <c r="M82" i="4"/>
  <c r="K82" i="4"/>
  <c r="K81" i="4"/>
  <c r="M81" i="4"/>
  <c r="K80" i="4"/>
  <c r="M80" i="4"/>
  <c r="K79" i="4"/>
  <c r="O79" i="4" s="1"/>
  <c r="K78" i="4"/>
  <c r="M78" i="4"/>
  <c r="K77" i="4"/>
  <c r="K76" i="4"/>
  <c r="O76" i="4" s="1"/>
  <c r="M76" i="4"/>
  <c r="K75" i="4"/>
  <c r="M75" i="4" s="1"/>
  <c r="K72" i="4"/>
  <c r="M72" i="4"/>
  <c r="K71" i="4"/>
  <c r="O71" i="4" s="1"/>
  <c r="K70" i="4"/>
  <c r="M70" i="4" s="1"/>
  <c r="K69" i="4"/>
  <c r="O69" i="4" s="1"/>
  <c r="M69" i="4"/>
  <c r="K68" i="4"/>
  <c r="O68" i="4" s="1"/>
  <c r="M68" i="4"/>
  <c r="K67" i="4"/>
  <c r="K66" i="4"/>
  <c r="M66" i="4"/>
  <c r="K65" i="4"/>
  <c r="K64" i="4"/>
  <c r="K62" i="4"/>
  <c r="O62" i="4" s="1"/>
  <c r="K61" i="4"/>
  <c r="M61" i="4"/>
  <c r="K60" i="4"/>
  <c r="M60" i="4"/>
  <c r="K59" i="4"/>
  <c r="M59" i="4"/>
  <c r="K58" i="4"/>
  <c r="K57" i="4"/>
  <c r="O57" i="4" s="1"/>
  <c r="K56" i="4"/>
  <c r="M56" i="4" s="1"/>
  <c r="K55" i="4"/>
  <c r="M55" i="4" s="1"/>
  <c r="K54" i="4"/>
  <c r="O54" i="4" s="1"/>
  <c r="K53" i="4"/>
  <c r="K52" i="4"/>
  <c r="M52" i="4" s="1"/>
  <c r="K51" i="4"/>
  <c r="M51" i="4"/>
  <c r="K50" i="4"/>
  <c r="O50" i="4" s="1"/>
  <c r="M50" i="4"/>
  <c r="K49" i="4"/>
  <c r="M49" i="4"/>
  <c r="K48" i="4"/>
  <c r="M48" i="4"/>
  <c r="K46" i="4"/>
  <c r="O46" i="4" s="1"/>
  <c r="K45" i="4"/>
  <c r="O45" i="4" s="1"/>
  <c r="M45" i="4"/>
  <c r="K44" i="4"/>
  <c r="O44" i="4" s="1"/>
  <c r="K43" i="4"/>
  <c r="O43" i="4" s="1"/>
  <c r="K41" i="4"/>
  <c r="O41" i="4" s="1"/>
  <c r="K40" i="4"/>
  <c r="O40" i="4" s="1"/>
  <c r="K39" i="4"/>
  <c r="O39" i="4" s="1"/>
  <c r="K37" i="4"/>
  <c r="K36" i="4"/>
  <c r="M36" i="4" s="1"/>
  <c r="K35" i="4"/>
  <c r="M35" i="4"/>
  <c r="K34" i="4"/>
  <c r="O34" i="4" s="1"/>
  <c r="M34" i="4"/>
  <c r="K33" i="4"/>
  <c r="O33" i="4" s="1"/>
  <c r="M33" i="4"/>
  <c r="K32" i="4"/>
  <c r="M32" i="4" s="1"/>
  <c r="K31" i="4"/>
  <c r="M31" i="4" s="1"/>
  <c r="K30" i="4"/>
  <c r="O30" i="4" s="1"/>
  <c r="K29" i="4"/>
  <c r="O29" i="4" s="1"/>
  <c r="M29" i="4"/>
  <c r="K26" i="4"/>
  <c r="M26" i="4" s="1"/>
  <c r="K25" i="4"/>
  <c r="O25" i="4" s="1"/>
  <c r="K24" i="4"/>
  <c r="M24" i="4"/>
  <c r="K23" i="4"/>
  <c r="O23" i="4" s="1"/>
  <c r="M23" i="4"/>
  <c r="K22" i="4"/>
  <c r="M22" i="4"/>
  <c r="O21" i="4"/>
  <c r="K21" i="4"/>
  <c r="M21" i="4" s="1"/>
  <c r="K19" i="4"/>
  <c r="O19" i="4" s="1"/>
  <c r="M19" i="4"/>
  <c r="K17" i="4"/>
  <c r="O17" i="4" s="1"/>
  <c r="K16" i="4"/>
  <c r="O16" i="4" s="1"/>
  <c r="K15" i="4"/>
  <c r="O15" i="4" s="1"/>
  <c r="K14" i="4"/>
  <c r="O14" i="4" s="1"/>
  <c r="M14" i="4"/>
  <c r="K11" i="4"/>
  <c r="O11" i="4" s="1"/>
  <c r="M11" i="4"/>
  <c r="AH143" i="3"/>
  <c r="AH142" i="3"/>
  <c r="AH139" i="3"/>
  <c r="AH138" i="3"/>
  <c r="AH135" i="3"/>
  <c r="AH134" i="3"/>
  <c r="AH133" i="3"/>
  <c r="AF132" i="3"/>
  <c r="AD132" i="3"/>
  <c r="AB132" i="3"/>
  <c r="Z132" i="3"/>
  <c r="X132" i="3"/>
  <c r="V132" i="3"/>
  <c r="T132" i="3"/>
  <c r="R132" i="3"/>
  <c r="P132" i="3"/>
  <c r="N132" i="3"/>
  <c r="L132" i="3"/>
  <c r="J132" i="3"/>
  <c r="AH131" i="3"/>
  <c r="AH130" i="3"/>
  <c r="AH129" i="3"/>
  <c r="AH128" i="3"/>
  <c r="AH127" i="3"/>
  <c r="AH126" i="3"/>
  <c r="AH125" i="3"/>
  <c r="AH124" i="3"/>
  <c r="AH123" i="3"/>
  <c r="AH121" i="3"/>
  <c r="AH120" i="3"/>
  <c r="AH119" i="3"/>
  <c r="AH118" i="3"/>
  <c r="AH117" i="3"/>
  <c r="AH116" i="3"/>
  <c r="AH115" i="3"/>
  <c r="AH114" i="3"/>
  <c r="AH113" i="3"/>
  <c r="AH112" i="3"/>
  <c r="AH111" i="3"/>
  <c r="AH110" i="3"/>
  <c r="AH109" i="3"/>
  <c r="AH108" i="3"/>
  <c r="AH107" i="3"/>
  <c r="AF106" i="3"/>
  <c r="AD106" i="3"/>
  <c r="AB106" i="3"/>
  <c r="Z106" i="3"/>
  <c r="X106" i="3"/>
  <c r="V106" i="3"/>
  <c r="T106" i="3"/>
  <c r="R106" i="3"/>
  <c r="P106" i="3"/>
  <c r="N106" i="3"/>
  <c r="L106" i="3"/>
  <c r="J106" i="3"/>
  <c r="AH105" i="3"/>
  <c r="AH104" i="3"/>
  <c r="AH103" i="3"/>
  <c r="AH102" i="3"/>
  <c r="AH101" i="3"/>
  <c r="AH100" i="3"/>
  <c r="AH99" i="3"/>
  <c r="AF97" i="3"/>
  <c r="AD97" i="3"/>
  <c r="AB97" i="3"/>
  <c r="Z97" i="3"/>
  <c r="X97" i="3"/>
  <c r="V97" i="3"/>
  <c r="T97" i="3"/>
  <c r="R97" i="3"/>
  <c r="P97" i="3"/>
  <c r="N97" i="3"/>
  <c r="L97" i="3"/>
  <c r="J97" i="3"/>
  <c r="AH96" i="3"/>
  <c r="AH95" i="3"/>
  <c r="AH94" i="3"/>
  <c r="AH93" i="3"/>
  <c r="AH92" i="3"/>
  <c r="AH91" i="3"/>
  <c r="AH90" i="3"/>
  <c r="AH89" i="3"/>
  <c r="AH88" i="3"/>
  <c r="AH87" i="3"/>
  <c r="AH86" i="3"/>
  <c r="AH85" i="3"/>
  <c r="AH84" i="3"/>
  <c r="AH83" i="3"/>
  <c r="AH82" i="3"/>
  <c r="AH80" i="3"/>
  <c r="AH79" i="3"/>
  <c r="AH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F62" i="3"/>
  <c r="AD62" i="3"/>
  <c r="AB62" i="3"/>
  <c r="Z62" i="3"/>
  <c r="X62" i="3"/>
  <c r="V62" i="3"/>
  <c r="T62" i="3"/>
  <c r="R62" i="3"/>
  <c r="P62" i="3"/>
  <c r="N62" i="3"/>
  <c r="L62" i="3"/>
  <c r="J62" i="3"/>
  <c r="AH61" i="3"/>
  <c r="AF58" i="3"/>
  <c r="AD58" i="3"/>
  <c r="AB58" i="3"/>
  <c r="Z58" i="3"/>
  <c r="X58" i="3"/>
  <c r="V58" i="3"/>
  <c r="T58" i="3"/>
  <c r="R58" i="3"/>
  <c r="P58" i="3"/>
  <c r="N58" i="3"/>
  <c r="L58" i="3"/>
  <c r="J58" i="3"/>
  <c r="AH57" i="3"/>
  <c r="AH56" i="3"/>
  <c r="AH55" i="3"/>
  <c r="AH54" i="3"/>
  <c r="AH53" i="3"/>
  <c r="AH52" i="3"/>
  <c r="AH51" i="3"/>
  <c r="AH50" i="3"/>
  <c r="AH49" i="3"/>
  <c r="AH48" i="3"/>
  <c r="AH47" i="3"/>
  <c r="AH46" i="3"/>
  <c r="AF40" i="3"/>
  <c r="AD40" i="3"/>
  <c r="AB40" i="3"/>
  <c r="Z40" i="3"/>
  <c r="X40" i="3"/>
  <c r="V40" i="3"/>
  <c r="T40" i="3"/>
  <c r="R40" i="3"/>
  <c r="P40" i="3"/>
  <c r="N40" i="3"/>
  <c r="L40" i="3"/>
  <c r="J40" i="3"/>
  <c r="AH39" i="3"/>
  <c r="AH38" i="3"/>
  <c r="AH37" i="3"/>
  <c r="AH36" i="3"/>
  <c r="AH35" i="3"/>
  <c r="AB33" i="3"/>
  <c r="X33" i="3"/>
  <c r="V33" i="3"/>
  <c r="AH32" i="3"/>
  <c r="AH31" i="3"/>
  <c r="AH30" i="3"/>
  <c r="AH29" i="3"/>
  <c r="AH28" i="3"/>
  <c r="AH27" i="3"/>
  <c r="AH26" i="3"/>
  <c r="AD33" i="3"/>
  <c r="Z33" i="3"/>
  <c r="R33" i="3"/>
  <c r="P33" i="3"/>
  <c r="N33" i="3"/>
  <c r="L33" i="3"/>
  <c r="J33" i="3"/>
  <c r="AH25" i="3"/>
  <c r="AH24" i="3"/>
  <c r="AH21" i="3"/>
  <c r="AF20" i="3"/>
  <c r="AD20" i="3"/>
  <c r="AB20" i="3"/>
  <c r="Z20" i="3"/>
  <c r="X20" i="3"/>
  <c r="V20" i="3"/>
  <c r="T20" i="3"/>
  <c r="R20" i="3"/>
  <c r="P20" i="3"/>
  <c r="N20" i="3"/>
  <c r="L20" i="3"/>
  <c r="J20" i="3"/>
  <c r="AH19" i="3"/>
  <c r="AH18" i="3"/>
  <c r="AH17" i="3"/>
  <c r="AH16" i="3"/>
  <c r="AH13" i="3"/>
  <c r="AF12" i="3"/>
  <c r="AF14" i="3" s="1"/>
  <c r="AD12" i="3"/>
  <c r="AD14" i="3" s="1"/>
  <c r="AB12" i="3"/>
  <c r="AB14" i="3" s="1"/>
  <c r="Z12" i="3"/>
  <c r="Z14" i="3" s="1"/>
  <c r="X12" i="3"/>
  <c r="X14" i="3" s="1"/>
  <c r="P12" i="3"/>
  <c r="P14" i="3" s="1"/>
  <c r="N12" i="3"/>
  <c r="N14" i="3" s="1"/>
  <c r="AH11" i="3"/>
  <c r="V12" i="3"/>
  <c r="V14" i="3" s="1"/>
  <c r="T12" i="3"/>
  <c r="T14" i="3" s="1"/>
  <c r="R12" i="3"/>
  <c r="R14" i="3" s="1"/>
  <c r="J12" i="3"/>
  <c r="AF106" i="1"/>
  <c r="AF108" i="1" s="1"/>
  <c r="AD106" i="1"/>
  <c r="AD108" i="1" s="1"/>
  <c r="AB106" i="1"/>
  <c r="AB108" i="1" s="1"/>
  <c r="Z106" i="1"/>
  <c r="Z108" i="1" s="1"/>
  <c r="X106" i="1"/>
  <c r="X108" i="1" s="1"/>
  <c r="V106" i="1"/>
  <c r="V108" i="1" s="1"/>
  <c r="V114" i="1" s="1"/>
  <c r="T106" i="1"/>
  <c r="T108" i="1" s="1"/>
  <c r="R106" i="1"/>
  <c r="R108" i="1" s="1"/>
  <c r="P106" i="1"/>
  <c r="P108" i="1" s="1"/>
  <c r="N106" i="1"/>
  <c r="N108" i="1" s="1"/>
  <c r="L106" i="1"/>
  <c r="L108" i="1" s="1"/>
  <c r="AH105" i="1"/>
  <c r="AH104" i="1"/>
  <c r="AH103" i="1"/>
  <c r="AH102" i="1"/>
  <c r="AH101" i="1"/>
  <c r="AH100" i="1"/>
  <c r="AH99" i="1"/>
  <c r="AH98" i="1"/>
  <c r="AH94" i="1"/>
  <c r="AH93" i="1"/>
  <c r="AH92" i="1"/>
  <c r="AH91" i="1"/>
  <c r="AH90" i="1"/>
  <c r="AH89" i="1"/>
  <c r="AH88" i="1"/>
  <c r="AH86" i="1"/>
  <c r="AH85" i="1"/>
  <c r="AH78" i="1"/>
  <c r="AH77" i="1"/>
  <c r="AH76" i="1"/>
  <c r="AH75" i="1"/>
  <c r="AH73" i="1"/>
  <c r="AH72" i="1"/>
  <c r="AH71" i="1"/>
  <c r="AH70" i="1"/>
  <c r="AH67" i="1"/>
  <c r="AH66" i="1"/>
  <c r="AH65" i="1"/>
  <c r="AH64" i="1"/>
  <c r="AH63" i="1"/>
  <c r="AH61" i="1"/>
  <c r="AF59" i="1"/>
  <c r="AF114" i="1" s="1"/>
  <c r="AD59" i="1"/>
  <c r="AD114" i="1" s="1"/>
  <c r="AB59" i="1"/>
  <c r="Z59" i="1"/>
  <c r="Z114" i="1" s="1"/>
  <c r="X59" i="1"/>
  <c r="X114" i="1" s="1"/>
  <c r="T59" i="1"/>
  <c r="R59" i="1"/>
  <c r="P59" i="1"/>
  <c r="N59" i="1"/>
  <c r="L59" i="1"/>
  <c r="AH58" i="1"/>
  <c r="AH57" i="1"/>
  <c r="AH56" i="1"/>
  <c r="AH55" i="1"/>
  <c r="AH54" i="1"/>
  <c r="AH53" i="1"/>
  <c r="AH52" i="1"/>
  <c r="AH51" i="1"/>
  <c r="AH50" i="1"/>
  <c r="AH48" i="1"/>
  <c r="AF43" i="1"/>
  <c r="AD43" i="1"/>
  <c r="AB43" i="1"/>
  <c r="Z43" i="1"/>
  <c r="X43" i="1"/>
  <c r="V43" i="1"/>
  <c r="T43" i="1"/>
  <c r="R43" i="1"/>
  <c r="P43" i="1"/>
  <c r="N43" i="1"/>
  <c r="L43" i="1"/>
  <c r="AH40" i="1"/>
  <c r="AH39" i="1"/>
  <c r="AH38" i="1"/>
  <c r="AH37" i="1"/>
  <c r="AH36" i="1"/>
  <c r="AH33" i="1"/>
  <c r="AH32" i="1"/>
  <c r="AH29" i="1"/>
  <c r="AH28" i="1"/>
  <c r="AH27" i="1"/>
  <c r="AH26" i="1"/>
  <c r="AH24" i="1"/>
  <c r="AF23" i="1"/>
  <c r="AF34" i="1" s="1"/>
  <c r="AD23" i="1"/>
  <c r="AD34" i="1" s="1"/>
  <c r="AB23" i="1"/>
  <c r="AB34" i="1" s="1"/>
  <c r="Z23" i="1"/>
  <c r="Z34" i="1" s="1"/>
  <c r="X23" i="1"/>
  <c r="X34" i="1" s="1"/>
  <c r="V23" i="1"/>
  <c r="V34" i="1" s="1"/>
  <c r="T23" i="1"/>
  <c r="T34" i="1" s="1"/>
  <c r="P23" i="1"/>
  <c r="P34" i="1" s="1"/>
  <c r="N23" i="1"/>
  <c r="N34" i="1" s="1"/>
  <c r="L23" i="1"/>
  <c r="L34" i="1" s="1"/>
  <c r="J23" i="1"/>
  <c r="J34" i="1" s="1"/>
  <c r="AH22" i="1"/>
  <c r="AH21" i="1"/>
  <c r="AH17" i="1"/>
  <c r="AH16" i="1"/>
  <c r="Z44" i="1" l="1"/>
  <c r="T114" i="1"/>
  <c r="T44" i="1"/>
  <c r="T115" i="1" s="1"/>
  <c r="AB114" i="1"/>
  <c r="AB44" i="1"/>
  <c r="AB115" i="1" s="1"/>
  <c r="AD44" i="1"/>
  <c r="AF44" i="1"/>
  <c r="N148" i="1"/>
  <c r="P128" i="1"/>
  <c r="P135" i="1" s="1"/>
  <c r="N135" i="1"/>
  <c r="P114" i="1"/>
  <c r="L114" i="1"/>
  <c r="L44" i="1"/>
  <c r="N44" i="1"/>
  <c r="N174" i="1"/>
  <c r="R114" i="1"/>
  <c r="N114" i="1"/>
  <c r="J114" i="1"/>
  <c r="L145" i="3"/>
  <c r="N145" i="3"/>
  <c r="AH20" i="3"/>
  <c r="X41" i="3"/>
  <c r="X42" i="3" s="1"/>
  <c r="X43" i="3" s="1"/>
  <c r="Z41" i="3"/>
  <c r="Z42" i="3" s="1"/>
  <c r="Z43" i="3" s="1"/>
  <c r="AB41" i="3"/>
  <c r="AB42" i="3" s="1"/>
  <c r="AB43" i="3" s="1"/>
  <c r="R41" i="3"/>
  <c r="R42" i="3" s="1"/>
  <c r="R43" i="3" s="1"/>
  <c r="AD41" i="3"/>
  <c r="AD42" i="3" s="1"/>
  <c r="AD43" i="3" s="1"/>
  <c r="AH106" i="3"/>
  <c r="AH132" i="3"/>
  <c r="AF41" i="3"/>
  <c r="AF42" i="3" s="1"/>
  <c r="AF43" i="3" s="1"/>
  <c r="AH97" i="3"/>
  <c r="V41" i="3"/>
  <c r="V42" i="3" s="1"/>
  <c r="V43" i="3" s="1"/>
  <c r="L136" i="3"/>
  <c r="N136" i="3"/>
  <c r="P136" i="3"/>
  <c r="P145" i="3" s="1"/>
  <c r="V115" i="1"/>
  <c r="P44" i="1"/>
  <c r="O65" i="4"/>
  <c r="M65" i="4"/>
  <c r="O178" i="4"/>
  <c r="O56" i="4"/>
  <c r="O317" i="4"/>
  <c r="M317" i="4"/>
  <c r="M133" i="4"/>
  <c r="O37" i="4"/>
  <c r="M37" i="4"/>
  <c r="M101" i="4"/>
  <c r="M109" i="4"/>
  <c r="M278" i="4"/>
  <c r="O229" i="4"/>
  <c r="M229" i="4"/>
  <c r="M41" i="4"/>
  <c r="O201" i="4"/>
  <c r="M201" i="4"/>
  <c r="O75" i="4"/>
  <c r="M134" i="4"/>
  <c r="M166" i="4"/>
  <c r="M43" i="4"/>
  <c r="M250" i="4"/>
  <c r="M92" i="4"/>
  <c r="M144" i="4"/>
  <c r="M151" i="4"/>
  <c r="M236" i="4"/>
  <c r="M25" i="4"/>
  <c r="O112" i="4"/>
  <c r="M219" i="4"/>
  <c r="M227" i="4"/>
  <c r="M243" i="4"/>
  <c r="M326" i="4"/>
  <c r="M44" i="4"/>
  <c r="O70" i="4"/>
  <c r="M138" i="4"/>
  <c r="M237" i="4"/>
  <c r="M292" i="4"/>
  <c r="M315" i="4"/>
  <c r="O26" i="4"/>
  <c r="O130" i="4"/>
  <c r="M228" i="4"/>
  <c r="M261" i="4"/>
  <c r="O36" i="4"/>
  <c r="M147" i="4"/>
  <c r="M214" i="4"/>
  <c r="M253" i="4"/>
  <c r="M271" i="4"/>
  <c r="M88" i="4"/>
  <c r="AH43" i="1"/>
  <c r="M104" i="4"/>
  <c r="O104" i="4"/>
  <c r="K263" i="4"/>
  <c r="O53" i="4"/>
  <c r="O60" i="4"/>
  <c r="O113" i="4"/>
  <c r="M123" i="4"/>
  <c r="O141" i="4"/>
  <c r="O24" i="4"/>
  <c r="O110" i="4"/>
  <c r="O192" i="4"/>
  <c r="O78" i="4"/>
  <c r="M129" i="4"/>
  <c r="O162" i="4"/>
  <c r="O189" i="4"/>
  <c r="O300" i="4"/>
  <c r="M300" i="4"/>
  <c r="AH58" i="3"/>
  <c r="O295" i="4"/>
  <c r="O105" i="4"/>
  <c r="Q151" i="6"/>
  <c r="M193" i="4"/>
  <c r="O193" i="4"/>
  <c r="O222" i="4"/>
  <c r="M248" i="4"/>
  <c r="M288" i="4"/>
  <c r="AH40" i="3"/>
  <c r="O226" i="4"/>
  <c r="M226" i="4"/>
  <c r="O312" i="4"/>
  <c r="M312" i="4"/>
  <c r="I28" i="6"/>
  <c r="AG21" i="6"/>
  <c r="M15" i="4"/>
  <c r="M17" i="4"/>
  <c r="O115" i="4"/>
  <c r="M115" i="4"/>
  <c r="O206" i="4"/>
  <c r="O239" i="4"/>
  <c r="T136" i="3"/>
  <c r="T145" i="3" s="1"/>
  <c r="O99" i="4"/>
  <c r="M99" i="4"/>
  <c r="M142" i="4"/>
  <c r="M173" i="4"/>
  <c r="O209" i="4"/>
  <c r="M209" i="4"/>
  <c r="O327" i="4"/>
  <c r="M46" i="4"/>
  <c r="M62" i="4"/>
  <c r="O66" i="4"/>
  <c r="M71" i="4"/>
  <c r="O80" i="4"/>
  <c r="O83" i="4"/>
  <c r="M128" i="4"/>
  <c r="O140" i="4"/>
  <c r="M145" i="4"/>
  <c r="M182" i="4"/>
  <c r="O182" i="4"/>
  <c r="O203" i="4"/>
  <c r="M207" i="4"/>
  <c r="O212" i="4"/>
  <c r="M246" i="4"/>
  <c r="O279" i="4"/>
  <c r="O324" i="4"/>
  <c r="O152" i="6"/>
  <c r="O153" i="6" s="1"/>
  <c r="O231" i="4"/>
  <c r="M231" i="4"/>
  <c r="AH59" i="1"/>
  <c r="M40" i="4"/>
  <c r="M57" i="4"/>
  <c r="O81" i="4"/>
  <c r="M146" i="4"/>
  <c r="O146" i="4"/>
  <c r="M53" i="4"/>
  <c r="O64" i="4"/>
  <c r="M64" i="4"/>
  <c r="M132" i="4"/>
  <c r="O132" i="4"/>
  <c r="O197" i="4"/>
  <c r="K337" i="4"/>
  <c r="M337" i="4" s="1"/>
  <c r="M30" i="4"/>
  <c r="O159" i="4"/>
  <c r="M151" i="6"/>
  <c r="M152" i="6" s="1"/>
  <c r="M153" i="6" s="1"/>
  <c r="AG59" i="6"/>
  <c r="O55" i="4"/>
  <c r="O108" i="4"/>
  <c r="M124" i="4"/>
  <c r="O124" i="4"/>
  <c r="O156" i="4"/>
  <c r="O316" i="4"/>
  <c r="U137" i="6"/>
  <c r="J136" i="3"/>
  <c r="J145" i="3" s="1"/>
  <c r="M118" i="4"/>
  <c r="O118" i="4"/>
  <c r="O121" i="4"/>
  <c r="O264" i="4"/>
  <c r="M264" i="4"/>
  <c r="O268" i="4"/>
  <c r="M211" i="4"/>
  <c r="O170" i="4"/>
  <c r="M181" i="4"/>
  <c r="M187" i="4"/>
  <c r="O251" i="4"/>
  <c r="T33" i="3"/>
  <c r="AH33" i="3" s="1"/>
  <c r="R136" i="3"/>
  <c r="R145" i="3" s="1"/>
  <c r="M16" i="4"/>
  <c r="O220" i="4"/>
  <c r="O59" i="4"/>
  <c r="AD136" i="3"/>
  <c r="AD145" i="3" s="1"/>
  <c r="M67" i="4"/>
  <c r="M77" i="4"/>
  <c r="O77" i="4"/>
  <c r="M233" i="4"/>
  <c r="O258" i="4"/>
  <c r="M258" i="4"/>
  <c r="O285" i="4"/>
  <c r="AF136" i="3"/>
  <c r="AF145" i="3" s="1"/>
  <c r="M54" i="4"/>
  <c r="O171" i="4"/>
  <c r="O240" i="4"/>
  <c r="O284" i="4"/>
  <c r="O274" i="4"/>
  <c r="O281" i="4"/>
  <c r="M281" i="4"/>
  <c r="O31" i="4"/>
  <c r="O150" i="4"/>
  <c r="O235" i="4"/>
  <c r="O259" i="4"/>
  <c r="O314" i="4"/>
  <c r="Y42" i="6"/>
  <c r="Y43" i="6" s="1"/>
  <c r="Y44" i="6" s="1"/>
  <c r="Y152" i="6" s="1"/>
  <c r="Y153" i="6" s="1"/>
  <c r="AH62" i="3"/>
  <c r="K18" i="4"/>
  <c r="M18" i="4" s="1"/>
  <c r="M39" i="4"/>
  <c r="O51" i="4"/>
  <c r="M184" i="4"/>
  <c r="M225" i="4"/>
  <c r="O232" i="4"/>
  <c r="M232" i="4"/>
  <c r="K256" i="4"/>
  <c r="O256" i="4" s="1"/>
  <c r="M262" i="4"/>
  <c r="O262" i="4"/>
  <c r="O305" i="4"/>
  <c r="M305" i="4"/>
  <c r="M331" i="4"/>
  <c r="O335" i="4"/>
  <c r="O275" i="4"/>
  <c r="AG147" i="6"/>
  <c r="V136" i="3"/>
  <c r="V145" i="3" s="1"/>
  <c r="O86" i="4"/>
  <c r="Q42" i="6"/>
  <c r="Q43" i="6" s="1"/>
  <c r="Q44" i="6" s="1"/>
  <c r="X136" i="3"/>
  <c r="X145" i="3" s="1"/>
  <c r="O48" i="4"/>
  <c r="O52" i="4"/>
  <c r="M154" i="4"/>
  <c r="O174" i="4"/>
  <c r="O249" i="4"/>
  <c r="AH106" i="1"/>
  <c r="J14" i="3"/>
  <c r="J41" i="3" s="1"/>
  <c r="M116" i="4"/>
  <c r="O165" i="4"/>
  <c r="O204" i="4"/>
  <c r="O238" i="4"/>
  <c r="M238" i="4"/>
  <c r="O307" i="4"/>
  <c r="AG136" i="6"/>
  <c r="L12" i="3"/>
  <c r="L14" i="3" s="1"/>
  <c r="L41" i="3" s="1"/>
  <c r="L42" i="3" s="1"/>
  <c r="L43" i="3" s="1"/>
  <c r="O61" i="4"/>
  <c r="O191" i="4"/>
  <c r="M199" i="4"/>
  <c r="K207" i="4"/>
  <c r="O213" i="4"/>
  <c r="O257" i="4"/>
  <c r="O282" i="4"/>
  <c r="M329" i="4"/>
  <c r="I137" i="6"/>
  <c r="AG103" i="6"/>
  <c r="K286" i="4"/>
  <c r="M286" i="4" s="1"/>
  <c r="O331" i="4"/>
  <c r="Y151" i="6"/>
  <c r="O49" i="4"/>
  <c r="O254" i="4"/>
  <c r="N41" i="3"/>
  <c r="N42" i="3" s="1"/>
  <c r="N43" i="3" s="1"/>
  <c r="O127" i="4"/>
  <c r="P41" i="3"/>
  <c r="P42" i="3" s="1"/>
  <c r="P43" i="3" s="1"/>
  <c r="Z136" i="3"/>
  <c r="Z145" i="3" s="1"/>
  <c r="M58" i="4"/>
  <c r="O58" i="4"/>
  <c r="O122" i="4"/>
  <c r="O135" i="4"/>
  <c r="M149" i="4"/>
  <c r="O168" i="4"/>
  <c r="O196" i="4"/>
  <c r="O216" i="4"/>
  <c r="M216" i="4"/>
  <c r="O252" i="4"/>
  <c r="M252" i="4"/>
  <c r="O22" i="4"/>
  <c r="K38" i="4"/>
  <c r="O38" i="4" s="1"/>
  <c r="O72" i="4"/>
  <c r="O106" i="4"/>
  <c r="O111" i="4"/>
  <c r="O114" i="4"/>
  <c r="O160" i="4"/>
  <c r="O163" i="4"/>
  <c r="M180" i="4"/>
  <c r="O202" i="4"/>
  <c r="O293" i="4"/>
  <c r="O301" i="4"/>
  <c r="M301" i="4"/>
  <c r="O310" i="4"/>
  <c r="M310" i="4"/>
  <c r="K137" i="6"/>
  <c r="K151" i="6" s="1"/>
  <c r="K152" i="6" s="1"/>
  <c r="K153" i="6" s="1"/>
  <c r="M79" i="4"/>
  <c r="O84" i="4"/>
  <c r="K96" i="4"/>
  <c r="M155" i="4"/>
  <c r="O186" i="4"/>
  <c r="O255" i="4"/>
  <c r="M255" i="4"/>
  <c r="M96" i="4"/>
  <c r="O260" i="4"/>
  <c r="K303" i="4"/>
  <c r="M303" i="4" s="1"/>
  <c r="M316" i="4"/>
  <c r="O334" i="4"/>
  <c r="S42" i="6"/>
  <c r="S43" i="6" s="1"/>
  <c r="S44" i="6" s="1"/>
  <c r="S152" i="6" s="1"/>
  <c r="S153" i="6" s="1"/>
  <c r="O205" i="4"/>
  <c r="O215" i="4"/>
  <c r="O283" i="4"/>
  <c r="U42" i="6"/>
  <c r="U43" i="6" s="1"/>
  <c r="U44" i="6" s="1"/>
  <c r="U151" i="6"/>
  <c r="AC137" i="6"/>
  <c r="AC151" i="6" s="1"/>
  <c r="AC152" i="6" s="1"/>
  <c r="AC153" i="6" s="1"/>
  <c r="AB136" i="3"/>
  <c r="AB145" i="3" s="1"/>
  <c r="O32" i="4"/>
  <c r="O120" i="4"/>
  <c r="O148" i="4"/>
  <c r="M158" i="4"/>
  <c r="M161" i="4"/>
  <c r="M177" i="4"/>
  <c r="O245" i="4"/>
  <c r="M245" i="4"/>
  <c r="M291" i="4"/>
  <c r="O296" i="4"/>
  <c r="O318" i="4"/>
  <c r="W151" i="6"/>
  <c r="W152" i="6" s="1"/>
  <c r="W153" i="6" s="1"/>
  <c r="AA137" i="6"/>
  <c r="AA151" i="6" s="1"/>
  <c r="AA152" i="6" s="1"/>
  <c r="AA153" i="6" s="1"/>
  <c r="O218" i="4"/>
  <c r="O223" i="4"/>
  <c r="M223" i="4"/>
  <c r="O267" i="4"/>
  <c r="O273" i="4"/>
  <c r="M273" i="4"/>
  <c r="O35" i="4"/>
  <c r="O289" i="4"/>
  <c r="O294" i="4"/>
  <c r="M294" i="4"/>
  <c r="O313" i="4"/>
  <c r="O328" i="4"/>
  <c r="L115" i="1" l="1"/>
  <c r="P143" i="1"/>
  <c r="P145" i="1" s="1"/>
  <c r="P148" i="1" s="1"/>
  <c r="R128" i="1"/>
  <c r="X115" i="1"/>
  <c r="P115" i="1"/>
  <c r="Z115" i="1"/>
  <c r="Z116" i="1" s="1"/>
  <c r="AF115" i="1"/>
  <c r="AF116" i="1" s="1"/>
  <c r="AD115" i="1"/>
  <c r="AD116" i="1" s="1"/>
  <c r="N115" i="1"/>
  <c r="N177" i="1"/>
  <c r="P155" i="1"/>
  <c r="P164" i="1" s="1"/>
  <c r="P172" i="1" s="1"/>
  <c r="J119" i="1"/>
  <c r="J115" i="1"/>
  <c r="AB116" i="1"/>
  <c r="AH145" i="3"/>
  <c r="V146" i="3"/>
  <c r="AD146" i="3"/>
  <c r="AB146" i="3"/>
  <c r="P146" i="3"/>
  <c r="N146" i="3"/>
  <c r="L146" i="3"/>
  <c r="R146" i="3"/>
  <c r="Z146" i="3"/>
  <c r="X146" i="3"/>
  <c r="AF146" i="3"/>
  <c r="AH12" i="3"/>
  <c r="AH114" i="1"/>
  <c r="K308" i="4"/>
  <c r="I42" i="6"/>
  <c r="AG28" i="6"/>
  <c r="AH136" i="3"/>
  <c r="O233" i="4"/>
  <c r="O87" i="4"/>
  <c r="M87" i="4"/>
  <c r="M256" i="4"/>
  <c r="U152" i="6"/>
  <c r="U153" i="6" s="1"/>
  <c r="K338" i="4"/>
  <c r="O338" i="4" s="1"/>
  <c r="M136" i="4"/>
  <c r="O136" i="4"/>
  <c r="M263" i="4"/>
  <c r="AH108" i="1"/>
  <c r="O207" i="4"/>
  <c r="T41" i="3"/>
  <c r="T42" i="3" s="1"/>
  <c r="T43" i="3" s="1"/>
  <c r="T146" i="3" s="1"/>
  <c r="O286" i="4"/>
  <c r="M38" i="4"/>
  <c r="K297" i="4"/>
  <c r="O263" i="4"/>
  <c r="O96" i="4"/>
  <c r="AG137" i="6"/>
  <c r="I151" i="6"/>
  <c r="AG151" i="6" s="1"/>
  <c r="O330" i="4"/>
  <c r="M330" i="4"/>
  <c r="O18" i="4"/>
  <c r="O337" i="4"/>
  <c r="M308" i="4"/>
  <c r="AH14" i="3"/>
  <c r="Q152" i="6"/>
  <c r="Q153" i="6" s="1"/>
  <c r="M297" i="4"/>
  <c r="O303" i="4"/>
  <c r="O67" i="4"/>
  <c r="K20" i="4"/>
  <c r="O20" i="4" s="1"/>
  <c r="K73" i="4"/>
  <c r="O73" i="4" s="1"/>
  <c r="R134" i="1" l="1"/>
  <c r="AH130" i="1"/>
  <c r="P174" i="1"/>
  <c r="J122" i="1"/>
  <c r="J181" i="1" s="1"/>
  <c r="L7" i="1"/>
  <c r="L119" i="1" s="1"/>
  <c r="AD147" i="3"/>
  <c r="AF147" i="3"/>
  <c r="AH41" i="3"/>
  <c r="J42" i="3"/>
  <c r="M338" i="4"/>
  <c r="M73" i="4"/>
  <c r="K27" i="4"/>
  <c r="M27" i="4" s="1"/>
  <c r="O297" i="4"/>
  <c r="I43" i="6"/>
  <c r="AG42" i="6"/>
  <c r="K90" i="4"/>
  <c r="M20" i="4"/>
  <c r="K319" i="4"/>
  <c r="O319" i="4" s="1"/>
  <c r="O308" i="4"/>
  <c r="AH134" i="1" l="1"/>
  <c r="R143" i="1"/>
  <c r="R145" i="1" s="1"/>
  <c r="R135" i="1"/>
  <c r="P177" i="1"/>
  <c r="R155" i="1"/>
  <c r="R164" i="1" s="1"/>
  <c r="N7" i="1"/>
  <c r="N119" i="1" s="1"/>
  <c r="L122" i="1"/>
  <c r="L181" i="1" s="1"/>
  <c r="K93" i="4"/>
  <c r="AG43" i="6"/>
  <c r="I44" i="6"/>
  <c r="O27" i="4"/>
  <c r="M90" i="4"/>
  <c r="AH42" i="3"/>
  <c r="J43" i="3"/>
  <c r="J146" i="3" s="1"/>
  <c r="M319" i="4"/>
  <c r="T128" i="1" l="1"/>
  <c r="T143" i="1" s="1"/>
  <c r="R148" i="1"/>
  <c r="R172" i="1"/>
  <c r="R174" i="1" s="1"/>
  <c r="P7" i="1"/>
  <c r="P119" i="1" s="1"/>
  <c r="N122" i="1"/>
  <c r="N181" i="1" s="1"/>
  <c r="O93" i="4"/>
  <c r="K97" i="4"/>
  <c r="M93" i="4"/>
  <c r="O90" i="4"/>
  <c r="AH43" i="3"/>
  <c r="AH146" i="3" s="1"/>
  <c r="AH147" i="3" s="1"/>
  <c r="I152" i="6"/>
  <c r="AG44" i="6"/>
  <c r="T145" i="1" l="1"/>
  <c r="V128" i="1" s="1"/>
  <c r="V143" i="1" s="1"/>
  <c r="T135" i="1"/>
  <c r="T155" i="1"/>
  <c r="T164" i="1" s="1"/>
  <c r="T172" i="1" s="1"/>
  <c r="T174" i="1" s="1"/>
  <c r="V155" i="1" s="1"/>
  <c r="V164" i="1" s="1"/>
  <c r="R177" i="1"/>
  <c r="R7" i="1"/>
  <c r="P122" i="1"/>
  <c r="P181" i="1" s="1"/>
  <c r="M97" i="4"/>
  <c r="I153" i="6"/>
  <c r="AG153" i="6" s="1"/>
  <c r="AG152" i="6"/>
  <c r="O97" i="4"/>
  <c r="J147" i="3"/>
  <c r="V145" i="1" l="1"/>
  <c r="X128" i="1" s="1"/>
  <c r="X143" i="1" s="1"/>
  <c r="V135" i="1"/>
  <c r="V172" i="1"/>
  <c r="N116" i="1"/>
  <c r="K320" i="4"/>
  <c r="M320" i="4"/>
  <c r="K339" i="4"/>
  <c r="X135" i="1" l="1"/>
  <c r="X145" i="1"/>
  <c r="Z128" i="1" s="1"/>
  <c r="Z143" i="1" s="1"/>
  <c r="V174" i="1"/>
  <c r="X155" i="1" s="1"/>
  <c r="X164" i="1" s="1"/>
  <c r="O339" i="4"/>
  <c r="M339" i="4"/>
  <c r="O320" i="4"/>
  <c r="J116" i="1"/>
  <c r="P116" i="1"/>
  <c r="T116" i="1"/>
  <c r="V116" i="1"/>
  <c r="X116" i="1"/>
  <c r="Z135" i="1" l="1"/>
  <c r="X172" i="1"/>
  <c r="AH18" i="1"/>
  <c r="Z145" i="1" l="1"/>
  <c r="AB128" i="1" s="1"/>
  <c r="AB143" i="1" s="1"/>
  <c r="X174" i="1"/>
  <c r="Z155" i="1" s="1"/>
  <c r="Z164" i="1" s="1"/>
  <c r="L116" i="1"/>
  <c r="L147" i="3"/>
  <c r="N147" i="3"/>
  <c r="R147" i="3"/>
  <c r="T147" i="3"/>
  <c r="V147" i="3"/>
  <c r="Z147" i="3"/>
  <c r="AB147" i="3"/>
  <c r="AB135" i="1" l="1"/>
  <c r="Z172" i="1"/>
  <c r="P147" i="3"/>
  <c r="AH140" i="3"/>
  <c r="X147" i="3"/>
  <c r="AB145" i="1" l="1"/>
  <c r="AD128" i="1" s="1"/>
  <c r="AD143" i="1" s="1"/>
  <c r="Z174" i="1"/>
  <c r="AB155" i="1" s="1"/>
  <c r="AB164" i="1" s="1"/>
  <c r="AD135" i="1" l="1"/>
  <c r="AB172" i="1"/>
  <c r="AD145" i="1" l="1"/>
  <c r="AF128" i="1" s="1"/>
  <c r="AB174" i="1"/>
  <c r="AD155" i="1" s="1"/>
  <c r="AD164" i="1" s="1"/>
  <c r="AF135" i="1" l="1"/>
  <c r="AF143" i="1"/>
  <c r="AD172" i="1"/>
  <c r="AF145" i="1" l="1"/>
  <c r="AD174" i="1"/>
  <c r="AF155" i="1" s="1"/>
  <c r="AF164" i="1" s="1"/>
  <c r="AF172" i="1" l="1"/>
  <c r="AF174" i="1" s="1"/>
  <c r="AH155" i="1" s="1"/>
  <c r="AH20" i="1" l="1"/>
  <c r="R23" i="1"/>
  <c r="R34" i="1" l="1"/>
  <c r="AH23" i="1"/>
  <c r="AH34" i="1" l="1"/>
  <c r="R44" i="1"/>
  <c r="AH44" i="1" l="1"/>
  <c r="R115" i="1"/>
  <c r="R119" i="1"/>
  <c r="R116" i="1" l="1"/>
  <c r="AH116" i="1" s="1"/>
  <c r="AH115" i="1"/>
  <c r="T7" i="1"/>
  <c r="T119" i="1" s="1"/>
  <c r="V7" i="1" s="1"/>
  <c r="V119" i="1" s="1"/>
  <c r="X7" i="1" s="1"/>
  <c r="X119" i="1" s="1"/>
  <c r="Z7" i="1" s="1"/>
  <c r="Z119" i="1" s="1"/>
  <c r="AB7" i="1" s="1"/>
  <c r="AB119" i="1" s="1"/>
  <c r="AD7" i="1" s="1"/>
  <c r="AD119" i="1" s="1"/>
  <c r="AF7" i="1" s="1"/>
  <c r="AF119" i="1" s="1"/>
  <c r="R122" i="1"/>
  <c r="R18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tc={B6EC8B05-6173-4844-B214-557154361091}</author>
    <author>tc={87D71A92-503D-4218-993E-05FA517BB77F}</author>
    <author>tc={97A3E756-1F58-4FE5-B45F-F125B06C2A6E}</author>
    <author>tc={6BDA1FA5-FF17-45B9-80E7-55EB88CBE696}</author>
    <author>tc={3E600E23-3885-45C6-94E1-01A31BC10CBD}</author>
    <author>tc={97344253-2274-48E5-90DA-322C9568A824}</author>
    <author>tc={259338A7-A958-4A18-BE82-36860867F754}</author>
    <author>tc={836E4F71-7233-4D55-BB5A-7807A1702E17}</author>
    <author>tc={82E8324A-4DE9-44F4-90F3-026E79F317AF}</author>
    <author>tc={676959AF-9CC4-40DA-914C-4A2C75DB8CFA}</author>
    <author>tc={1F539524-53C7-4CBB-8E11-8306004E85D4}</author>
    <author>tc={150B5034-D154-417A-A5FD-8255A685E71F}</author>
  </authors>
  <commentList>
    <comment ref="V48" authorId="0" shapeId="0" xr:uid="{B6EC8B05-6173-4844-B214-557154361091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</t>
      </text>
    </comment>
    <comment ref="X48" authorId="1" shapeId="0" xr:uid="{87D71A92-503D-4218-993E-05FA517BB77F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</t>
      </text>
    </comment>
    <comment ref="Z48" authorId="2" shapeId="0" xr:uid="{97A3E756-1F58-4FE5-B45F-F125B06C2A6E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</t>
      </text>
    </comment>
    <comment ref="AB48" authorId="3" shapeId="0" xr:uid="{6BDA1FA5-FF17-45B9-80E7-55EB88CBE696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</t>
      </text>
    </comment>
    <comment ref="AD48" authorId="4" shapeId="0" xr:uid="{3E600E23-3885-45C6-94E1-01A31BC10CBD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</t>
      </text>
    </comment>
    <comment ref="AF48" authorId="5" shapeId="0" xr:uid="{97344253-2274-48E5-90DA-322C9568A824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</t>
      </text>
    </comment>
    <comment ref="V53" authorId="6" shapeId="0" xr:uid="{259338A7-A958-4A18-BE82-36860867F754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 est. $1,000/MO</t>
      </text>
    </comment>
    <comment ref="X53" authorId="7" shapeId="0" xr:uid="{836E4F71-7233-4D55-BB5A-7807A1702E17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 est. $1,000/MO</t>
      </text>
    </comment>
    <comment ref="Z53" authorId="8" shapeId="0" xr:uid="{82E8324A-4DE9-44F4-90F3-026E79F317AF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 est. $1,000/MO</t>
      </text>
    </comment>
    <comment ref="AB53" authorId="9" shapeId="0" xr:uid="{676959AF-9CC4-40DA-914C-4A2C75DB8CFA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 est. $1,000/MO</t>
      </text>
    </comment>
    <comment ref="AD53" authorId="10" shapeId="0" xr:uid="{1F539524-53C7-4CBB-8E11-8306004E85D4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 est. $1,000/MO</t>
      </text>
    </comment>
    <comment ref="AF53" authorId="11" shapeId="0" xr:uid="{150B5034-D154-417A-A5FD-8255A685E71F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Reduction of 1 FTE est. $1,000/MO</t>
      </text>
    </comment>
  </commentList>
</comments>
</file>

<file path=xl/sharedStrings.xml><?xml version="1.0" encoding="utf-8"?>
<sst xmlns="http://schemas.openxmlformats.org/spreadsheetml/2006/main" count="840" uniqueCount="408">
  <si>
    <t>Jul 25</t>
  </si>
  <si>
    <t>Aug 25</t>
  </si>
  <si>
    <t>Sep 25</t>
  </si>
  <si>
    <t>Oct 25</t>
  </si>
  <si>
    <t>Nov 25</t>
  </si>
  <si>
    <t>Dec 25</t>
  </si>
  <si>
    <t>Jan 26</t>
  </si>
  <si>
    <t>Feb 26</t>
  </si>
  <si>
    <t>Mar 26</t>
  </si>
  <si>
    <t>Apr 26</t>
  </si>
  <si>
    <t>May 26</t>
  </si>
  <si>
    <t>Jun 26</t>
  </si>
  <si>
    <t>TOTAL</t>
  </si>
  <si>
    <t>Ordinary Income/Expense</t>
  </si>
  <si>
    <t>Income</t>
  </si>
  <si>
    <t>6000 · Revenues</t>
  </si>
  <si>
    <t>6000.00 · Tax Revenues</t>
  </si>
  <si>
    <t>6010.00 · Current Year Taxes Collected</t>
  </si>
  <si>
    <t>6010.01 · GO Bond Debt Svs Fund</t>
  </si>
  <si>
    <t>6010.02 · Bond - Current Yr Taxes Collect</t>
  </si>
  <si>
    <t>6010.03 · Bond - Prior Yr Taxes Collected</t>
  </si>
  <si>
    <t>6010.04 · Interest Income</t>
  </si>
  <si>
    <t>6010.01 · GO Bond Debt Svs Fund - Other</t>
  </si>
  <si>
    <t>Total 6010.01 · GO Bond Debt Svs Fund</t>
  </si>
  <si>
    <t>6010.00 · Current Year Taxes Collected - Other</t>
  </si>
  <si>
    <t>Total 6010.00 · Current Year Taxes Collected</t>
  </si>
  <si>
    <t>6020.00 · Prior Year Taxes Collected</t>
  </si>
  <si>
    <t>Total 6000.00 · Tax Revenues</t>
  </si>
  <si>
    <t>6100.00 · Interest Income</t>
  </si>
  <si>
    <t>6110.00 · General Fund Interest Income</t>
  </si>
  <si>
    <t>6120.00 · Vehicle Fund Interest Income</t>
  </si>
  <si>
    <t>6128.00 · Bldg Res Fund Int Income</t>
  </si>
  <si>
    <t>6135.00 · Grant Reserve Fund</t>
  </si>
  <si>
    <t>6100.00 · Interest Income - Other</t>
  </si>
  <si>
    <t>Total 6100.00 · Interest Income</t>
  </si>
  <si>
    <t>6140.00 · Rental Income</t>
  </si>
  <si>
    <t>6200.00 · Non-Tax Revenues</t>
  </si>
  <si>
    <t>6215.00 · Fire Review, Burn Permits &amp; Mis</t>
  </si>
  <si>
    <t>6220.00 · Grants</t>
  </si>
  <si>
    <t>6222.00 · Capital Projects</t>
  </si>
  <si>
    <t>6222.10 · Grant - Seismic</t>
  </si>
  <si>
    <t>6222.20 · Capital Funding Grant</t>
  </si>
  <si>
    <t>Total 6222.00 · Capital Projects</t>
  </si>
  <si>
    <t>6310.00 · Contractual Services</t>
  </si>
  <si>
    <t>6310.10 · Circle Track &amp; Arena Standby</t>
  </si>
  <si>
    <t>6610.00 · Sale of Fixed Assets</t>
  </si>
  <si>
    <t>6710.00 · Misc Revenues &amp; Address Signs</t>
  </si>
  <si>
    <t>Total 6200.00 · Non-Tax Revenues</t>
  </si>
  <si>
    <t>6800.00 · EMS Revenues</t>
  </si>
  <si>
    <t>6805.00 · EMS User Fees</t>
  </si>
  <si>
    <t>6815.00 · Firemed/Promed Sales</t>
  </si>
  <si>
    <t>6840.00 · EMS Bad Debt Collection Revenue</t>
  </si>
  <si>
    <t>6845.00 · Restitution</t>
  </si>
  <si>
    <t>6860.00 · Record Requests</t>
  </si>
  <si>
    <t>Total 6800.00 · EMS Revenues</t>
  </si>
  <si>
    <t>Total 6000 · Revenues</t>
  </si>
  <si>
    <t>Total Income</t>
  </si>
  <si>
    <t>Gross Profit</t>
  </si>
  <si>
    <t>Expense</t>
  </si>
  <si>
    <t>Insurnace Refunds</t>
  </si>
  <si>
    <t>7000.00 · Personnel Services</t>
  </si>
  <si>
    <t>7000.01 · Gross Wages</t>
  </si>
  <si>
    <t>7000.03 · FTO Pay</t>
  </si>
  <si>
    <t>7050.01 · Overtime</t>
  </si>
  <si>
    <t>7110.01 · Worker's Compensation Insurance</t>
  </si>
  <si>
    <t>7120.01 · Employee Health Ins Exp</t>
  </si>
  <si>
    <t>7120.02 · MASA-Air Ambulance Memberships</t>
  </si>
  <si>
    <t>7126.01 · HRA VEBA/PEHP</t>
  </si>
  <si>
    <t>7130.01 · State Retirement Fund - PERS</t>
  </si>
  <si>
    <t>7140.01 · Payroll Tax Expens</t>
  </si>
  <si>
    <t>7150.01 · SDI/Life Ins/ST Disability</t>
  </si>
  <si>
    <t>Total 7000.00 · Personnel Services</t>
  </si>
  <si>
    <t>7200.00 · Materials &amp; Services</t>
  </si>
  <si>
    <t>7205.00 · Materials and Services</t>
  </si>
  <si>
    <t>7210.02 · Legal Fees</t>
  </si>
  <si>
    <t>7215.01 · Bookkeeping Service</t>
  </si>
  <si>
    <t>7215.02 · Professional Fees</t>
  </si>
  <si>
    <t>7215.03 · Physician Advisor</t>
  </si>
  <si>
    <t>7216.01 · Bank/Credit Card Fees</t>
  </si>
  <si>
    <t>7230.01 · Medical Supplies/Patient Care</t>
  </si>
  <si>
    <t>7235.02 · Volunteer &amp; Employee Recognitio</t>
  </si>
  <si>
    <t>7240.02 · Operating Expense</t>
  </si>
  <si>
    <t>7250.02 · Uniforms &amp; Laundry</t>
  </si>
  <si>
    <t>7260.02 · Dues &amp; Publications</t>
  </si>
  <si>
    <t>7270.02 · Gas &amp; Oil</t>
  </si>
  <si>
    <t>7280.02 · Building &amp; Grounds Maintenance</t>
  </si>
  <si>
    <t>7290.02 · Fire Equipment Maintenance</t>
  </si>
  <si>
    <t>7310.02 · Fire Apparatus Maintenance</t>
  </si>
  <si>
    <t>7310.21 · R&amp;M 1721 Structure Engine</t>
  </si>
  <si>
    <t>7310.41 · R&amp;M 1741 Lite Brush/ Rescue</t>
  </si>
  <si>
    <t>7310.42 · R&amp;M 1742 Lite Brush</t>
  </si>
  <si>
    <t>7310.44 · R&amp;M 1744 Heavy Brush</t>
  </si>
  <si>
    <t>7310.61 · R&amp;M 1761 Lite Rescue Vehicle</t>
  </si>
  <si>
    <t>7310.97 · R&amp;M 1794 Command Veh 20 GMC</t>
  </si>
  <si>
    <t>7310.02 · Fire Apparatus Maintenance - Other</t>
  </si>
  <si>
    <t>Total 7310.02 · Fire Apparatus Maintenance</t>
  </si>
  <si>
    <t>7315.00 · Medical Equip Maintenance</t>
  </si>
  <si>
    <t>7310.73 · R&amp;M 1773 Dodge Ram 3500 Medic</t>
  </si>
  <si>
    <t>7310.74 · R&amp;M 1774 Dodge Ram 3500 Medic</t>
  </si>
  <si>
    <t>7310.75 · R&amp;M 1771 Ford F450 Medic</t>
  </si>
  <si>
    <t>Total 7315.00 · Medical Equip Maintenance</t>
  </si>
  <si>
    <t>7320.02 · Utilities</t>
  </si>
  <si>
    <t>7325.02 · Utilities - Culver</t>
  </si>
  <si>
    <t>7340.02 · Culver Station Rent</t>
  </si>
  <si>
    <t>7352.02 · Shop Supplies</t>
  </si>
  <si>
    <t>7355.02 · Equipment Rental</t>
  </si>
  <si>
    <t>7360.02 · Office Supplies</t>
  </si>
  <si>
    <t>7362.02 · Minor Equipment (IT Equipment)</t>
  </si>
  <si>
    <t>7370.02 · Elections</t>
  </si>
  <si>
    <t>7380.02 · Dispatching</t>
  </si>
  <si>
    <t>7390.02 · EMS Training</t>
  </si>
  <si>
    <t>7440.50 · Student Scholarship</t>
  </si>
  <si>
    <t>7440.62 · Scholarship -Position 1</t>
  </si>
  <si>
    <t>7440.63 · Scholarship -Position 2</t>
  </si>
  <si>
    <t>7440.65 · Scholarship -Position 3</t>
  </si>
  <si>
    <t>7440.66 · Scholarship -Position 4</t>
  </si>
  <si>
    <t>7440.67 · Scholarship -Position 5</t>
  </si>
  <si>
    <t>7440.68 · Scholarship -Position 6</t>
  </si>
  <si>
    <t>7440.69 · Scholarship -Position 7</t>
  </si>
  <si>
    <t>7440.71 · Scholarship -Position 9</t>
  </si>
  <si>
    <t>Total 7440.50 · Student Scholarship</t>
  </si>
  <si>
    <t>Total 7200.00 · Materials &amp; Services</t>
  </si>
  <si>
    <t>7500.00 · Capital Outlay</t>
  </si>
  <si>
    <t>7545.01 · Building Construction</t>
  </si>
  <si>
    <t>7555.01 · Seismic Grant</t>
  </si>
  <si>
    <t>7570.99 · Grant Special Equipment Purchas</t>
  </si>
  <si>
    <t>Total 7500.00 · Capital Outlay</t>
  </si>
  <si>
    <t>Total Expense</t>
  </si>
  <si>
    <t>Net Ordinary Income</t>
  </si>
  <si>
    <t>Net Income</t>
  </si>
  <si>
    <t>Jul 24</t>
  </si>
  <si>
    <t>Aug 24</t>
  </si>
  <si>
    <t>Sep 24</t>
  </si>
  <si>
    <t>Oct 24</t>
  </si>
  <si>
    <t>Nov 24</t>
  </si>
  <si>
    <t>Dec 24</t>
  </si>
  <si>
    <t>Jan 25</t>
  </si>
  <si>
    <t>Feb 25</t>
  </si>
  <si>
    <t>Mar 25</t>
  </si>
  <si>
    <t>Apr 25</t>
  </si>
  <si>
    <t>May 25</t>
  </si>
  <si>
    <t>Jun 25</t>
  </si>
  <si>
    <t>6222.05 · Bond Proceeds</t>
  </si>
  <si>
    <t>6310.20 · Conflagration</t>
  </si>
  <si>
    <t>6500.00 · Insurance Proceeds</t>
  </si>
  <si>
    <t>6715.00 · Donations</t>
  </si>
  <si>
    <t>7000.04 · AIC Pay</t>
  </si>
  <si>
    <t>7000.05 · Grant Funded Personnel</t>
  </si>
  <si>
    <t>7150.02 · Misc. Personnel Costs</t>
  </si>
  <si>
    <t>7206.00 · Capital Fund</t>
  </si>
  <si>
    <t>7206.01 · Bond Bank Fees</t>
  </si>
  <si>
    <t>Total 7206.00 · Capital Fund</t>
  </si>
  <si>
    <t>7220.02 · Audit</t>
  </si>
  <si>
    <t>7290.03 · Medical Equipment Maintenance</t>
  </si>
  <si>
    <t>7293.02 · Radio Maintenance</t>
  </si>
  <si>
    <t>7295.02 · Fire Equip Purch&lt;$5000</t>
  </si>
  <si>
    <t>7295.03 · Medical Equip Purch&lt;$5000</t>
  </si>
  <si>
    <t>7310.22 · R&amp;M 1722 Structure Engine</t>
  </si>
  <si>
    <t>7310.31 · R&amp;M 1731 Tender</t>
  </si>
  <si>
    <t>7310.32 · R&amp;M 1732 Tender</t>
  </si>
  <si>
    <t>7310.45 · R&amp;M 1745 Heavy Brush</t>
  </si>
  <si>
    <t>7310.55 · R&amp;M 1758 Ladder Trk</t>
  </si>
  <si>
    <t>7310.71 · R&amp;M Crash 15 ARFF</t>
  </si>
  <si>
    <t>7310.91 · R&amp;M 1791 Ford Escape</t>
  </si>
  <si>
    <t>7310.92 · R&amp;M 1792 Command Veh F350 Ford</t>
  </si>
  <si>
    <t>7310.95 · R&amp;M 1795 Command Veh 2014 F150</t>
  </si>
  <si>
    <t>7310.96 · R&amp;M 1796 Command Veh Explorer</t>
  </si>
  <si>
    <t>7310.99 · R&amp;M UTV</t>
  </si>
  <si>
    <t>7310.70 · R&amp;M 1770 Ford E350 Medic</t>
  </si>
  <si>
    <t>7310.72 · R&amp;M 1772 GMC E350 Medic</t>
  </si>
  <si>
    <t>7310.93 · R&amp;M 1793 EMS Explorer (DC-EMS)</t>
  </si>
  <si>
    <t>7315.00 · Medical Equip Maintenance - Other</t>
  </si>
  <si>
    <t>7350.02 · Fire &amp; Liability Insurance</t>
  </si>
  <si>
    <t>7390.03 · Fire Training</t>
  </si>
  <si>
    <t>7393.02 · Vaccinations/Certifications</t>
  </si>
  <si>
    <t>7396.02 · First Aid &amp; CPR</t>
  </si>
  <si>
    <t>7400.02 · Fire Prevention</t>
  </si>
  <si>
    <t>7430.02 · Recruitment Expense</t>
  </si>
  <si>
    <t>7440.70 · Scholarship -Position 8</t>
  </si>
  <si>
    <t>7450.02 · Addressing Signs</t>
  </si>
  <si>
    <t>7485.01 · Confined Space Program</t>
  </si>
  <si>
    <t>7200.00 · Materials &amp; Services - Other</t>
  </si>
  <si>
    <t>7505.01 · Capital Building Improvements</t>
  </si>
  <si>
    <t>7540.01 · Vehicles</t>
  </si>
  <si>
    <t>7545.01 · Building Construction - Other</t>
  </si>
  <si>
    <t>Total 7545.01 · Building Construction</t>
  </si>
  <si>
    <t>7500.00 · Capital Outlay - Other</t>
  </si>
  <si>
    <t>7815.00 · Debt Service</t>
  </si>
  <si>
    <t>7815.01 · GO Bond Debt Service</t>
  </si>
  <si>
    <t>7815.03 · GO Bond Principal</t>
  </si>
  <si>
    <t>7815.04 · GO Bond Interest</t>
  </si>
  <si>
    <t>Total 7815.01 · GO Bond Debt Service</t>
  </si>
  <si>
    <t>Total 7815.00 · Debt Service</t>
  </si>
  <si>
    <t>8810 · Nonbonded Debt Srvc-Interest</t>
  </si>
  <si>
    <t>8820 · Nonbonded Debt Srvc-Principal</t>
  </si>
  <si>
    <t>Budget</t>
  </si>
  <si>
    <t>$ Over Budget</t>
  </si>
  <si>
    <t>% of Budget</t>
  </si>
  <si>
    <t>6005.00 · Tax Revenues 2</t>
  </si>
  <si>
    <t>6025.00 · Taxes-balance debt service</t>
  </si>
  <si>
    <t>6050.00 · Bldg-Res Fund-Curr Yr Tax Coll</t>
  </si>
  <si>
    <t>6055.00 · Bldg Res Fund-Prior Yr Txs Coll</t>
  </si>
  <si>
    <t>6095.00 · Tax Revenues 3</t>
  </si>
  <si>
    <t>6000.00 · Tax Revenues - Other</t>
  </si>
  <si>
    <t>6105.00 · Interest Income 2</t>
  </si>
  <si>
    <t>6115.00 · Volunteer Savings-Interest Inc</t>
  </si>
  <si>
    <t>6125.00 · Parking Lot Bank Interest</t>
  </si>
  <si>
    <t>6195.00 · Interest Income 3</t>
  </si>
  <si>
    <t>6130.00 · Transfer from General</t>
  </si>
  <si>
    <t>6130.31 · Audit Entry-Transfer f/Gen Fun</t>
  </si>
  <si>
    <t>6205.00 · Non-Tax Revenues 2</t>
  </si>
  <si>
    <t>6210.00 · Out of District - Fire</t>
  </si>
  <si>
    <t>6222.15 · Transfer from General Fund</t>
  </si>
  <si>
    <t>6222.00 · Capital Projects - Other</t>
  </si>
  <si>
    <t>6225.00 · Grant - SAFER</t>
  </si>
  <si>
    <t>6310.15 · Confined Space Program</t>
  </si>
  <si>
    <t>6410.00 · Parking Lot Revenue</t>
  </si>
  <si>
    <t>6510.00 · Misc Volunteer Income/Sales</t>
  </si>
  <si>
    <t>6710.10 · Burn Permit Revenue</t>
  </si>
  <si>
    <t>6710.20 · Address Sign Revenue</t>
  </si>
  <si>
    <t>6710.00 · Misc Revenues &amp; Address Signs - Other</t>
  </si>
  <si>
    <t>Total 6710.00 · Misc Revenues &amp; Address Signs</t>
  </si>
  <si>
    <t>6721.00 · Misc Revenue Volunteer Acct AJE</t>
  </si>
  <si>
    <t>6795.00 · Non-Tax Revenues 3</t>
  </si>
  <si>
    <t>6810.00 · A/P Vendor Discounts</t>
  </si>
  <si>
    <t>6200.00 · Non-Tax Revenues - Other</t>
  </si>
  <si>
    <t>6820.00 · Medicaid GEMT</t>
  </si>
  <si>
    <t>6825.00 · Out of District - EMS</t>
  </si>
  <si>
    <t>6830.00 · EMS Refunds Received</t>
  </si>
  <si>
    <t>6835.00 · Admin Fees</t>
  </si>
  <si>
    <t>6850.00 · EMS ROA's</t>
  </si>
  <si>
    <t>6855.00 · Motor Vehicle Crash</t>
  </si>
  <si>
    <t>6800.00 · EMS Revenues - Other</t>
  </si>
  <si>
    <t>6910.00 · Transfers from EMS</t>
  </si>
  <si>
    <t>6000 · Revenues - Other</t>
  </si>
  <si>
    <t>6865.00 · Uncompensated Medicaid GEMT Svc</t>
  </si>
  <si>
    <t>6870.00 · EMS Transfer Revenue</t>
  </si>
  <si>
    <t>Cost of Goods Sold</t>
  </si>
  <si>
    <t>50000 · Cost of Goods Sold</t>
  </si>
  <si>
    <t>Total COGS</t>
  </si>
  <si>
    <t>Apparatus Loan Interest Exp.</t>
  </si>
  <si>
    <t>Suspense</t>
  </si>
  <si>
    <t>Yellow 360 STD. W/ faceshield,</t>
  </si>
  <si>
    <t>7000.02 · FLSA Wages</t>
  </si>
  <si>
    <t>7001.00 · Accrued PR Adjustment AJE</t>
  </si>
  <si>
    <t>7005.00 · Personnel Services</t>
  </si>
  <si>
    <t>7010.01 · Chief</t>
  </si>
  <si>
    <t>7020.01 · Captain Support Services- Jaca</t>
  </si>
  <si>
    <t>7030.01 · Part-time Personnel</t>
  </si>
  <si>
    <t>7035.01 · Captain Training- Johnson</t>
  </si>
  <si>
    <t>7036.01 · Captain EMS-Hagman</t>
  </si>
  <si>
    <t>7037.01 · Volunteer Recruit/Retention</t>
  </si>
  <si>
    <t>7040.01 · Administrative Assistant-Patton</t>
  </si>
  <si>
    <t>7042.01 · Duty Officer Pay</t>
  </si>
  <si>
    <t>7043.01 · Deputy Chief-Skaar</t>
  </si>
  <si>
    <t>7045.01 · Compensated Absences</t>
  </si>
  <si>
    <t>7055.01 · Fire Chief - Interim</t>
  </si>
  <si>
    <t>7125.01 · Grant Funded Pos Health Insuran</t>
  </si>
  <si>
    <t>7130.00 · PS State Retirement Fund</t>
  </si>
  <si>
    <t>7135.01 · Grant Funded Position PERS Cont</t>
  </si>
  <si>
    <t>7195.00 · Personnel Services 2</t>
  </si>
  <si>
    <t>7000.00 · Personnel Services - Other</t>
  </si>
  <si>
    <t>7206.00 · Capital Fund - Other</t>
  </si>
  <si>
    <t>7225.01 · GEMT Fee/Match</t>
  </si>
  <si>
    <t>7225.02 · (New)FF - Hiring Process</t>
  </si>
  <si>
    <t>7230.02 · Contracts - Volunteer, Consult</t>
  </si>
  <si>
    <t>7255.02 · Personal Protective Equipment</t>
  </si>
  <si>
    <t>7273.02 · Physicals-SAFER GRANT- NFPA</t>
  </si>
  <si>
    <t>7275.02 · Grant-SAFER-Marketing Supplies</t>
  </si>
  <si>
    <t>7291.02 · Respiratory Equipment Maint</t>
  </si>
  <si>
    <t>7292.02 · Extrication Equipment Maint</t>
  </si>
  <si>
    <t>7310.20 · R&amp;M 1720 Structure Engine</t>
  </si>
  <si>
    <t>7310.24 · R&amp;M 1724 Structure Engine</t>
  </si>
  <si>
    <t>7310.40 · R&amp;M 1740 Lite Brush/ Rescue</t>
  </si>
  <si>
    <t>7310.46 · R&amp;M 1746 Heavy Brush</t>
  </si>
  <si>
    <t>7310.50 · R&amp;M 1750 Aerial Structure Engin</t>
  </si>
  <si>
    <t>7310.63 · R&amp;M 1763 Incident Support Vehic</t>
  </si>
  <si>
    <t>7310.90 · R&amp;M 1790 Maintenance Vehicle</t>
  </si>
  <si>
    <t>7310.94 · R&amp;M 1794 Command Veh 18Tahoe</t>
  </si>
  <si>
    <t>7310.98 · R&amp;M 1799 Mobile Air Unit</t>
  </si>
  <si>
    <t>7323.00 · Vehicle Maintenance EMS</t>
  </si>
  <si>
    <t>7318.97 · Building Reserve Expense</t>
  </si>
  <si>
    <t>7330.02 · Sewer Assessment</t>
  </si>
  <si>
    <t>7365.02 · Office Equipment Repair</t>
  </si>
  <si>
    <t>7391.02 · Travel Expense</t>
  </si>
  <si>
    <t>7395.02 · Medical Supplies</t>
  </si>
  <si>
    <t>7397.02 · Community Outreach/Dept Morale</t>
  </si>
  <si>
    <t>7405.02 · Public Education</t>
  </si>
  <si>
    <t>7430.03 · SAFER Grant Reimburse</t>
  </si>
  <si>
    <t>7430.02 · Recruitment Expense - Other</t>
  </si>
  <si>
    <t>Total 7430.02 · Recruitment Expense</t>
  </si>
  <si>
    <t>7440.51 · Scholarship - Bowman, Conner</t>
  </si>
  <si>
    <t>7440.52 · Scholarship - Lachenmeier, Loga</t>
  </si>
  <si>
    <t>7440.53 · Scholarship - Whipple, Abigail</t>
  </si>
  <si>
    <t>7440.54 · Scholarship - Stone, Ezekiel</t>
  </si>
  <si>
    <t>7440.55 · Scholarship - Casey Finnerty</t>
  </si>
  <si>
    <t>7440.56 · Scholarship - Glen, Andrew</t>
  </si>
  <si>
    <t>7440.57 · Scholarship - Fisher, Isaace</t>
  </si>
  <si>
    <t>7440.58 · Scholarship - Wells, Dallas</t>
  </si>
  <si>
    <t>7440.59 · Scholarship - Jacobs, Cameron</t>
  </si>
  <si>
    <t>7440.61 · Scholarship - Erin Hurdle</t>
  </si>
  <si>
    <t>7440.64 · Scholarship - Tristyn Brower</t>
  </si>
  <si>
    <t>7440.50 · Student Scholarship - Other</t>
  </si>
  <si>
    <t>7440.60 · Scholarship</t>
  </si>
  <si>
    <t>7495.00 · Materials &amp; Services 2</t>
  </si>
  <si>
    <t>7495.01 · Misc Expenses</t>
  </si>
  <si>
    <t>7410.00 · Military FEMA Grant EMS</t>
  </si>
  <si>
    <t>7505.00 · Capital Outlay 2</t>
  </si>
  <si>
    <t>7510.00 · OFS/U App Res Fund</t>
  </si>
  <si>
    <t>7510.01 · Apparatus Replacement</t>
  </si>
  <si>
    <t>7510.02 · Fire Truck Lease</t>
  </si>
  <si>
    <t>7510.03 · Apparatus Reserve Fund V2</t>
  </si>
  <si>
    <t>7515.01 · Consolidation Merger</t>
  </si>
  <si>
    <t>7515.03 · Building Res Fund</t>
  </si>
  <si>
    <t>7520.03 · Apparatus Expenditures</t>
  </si>
  <si>
    <t>7525.00 · OFS/U Volunteer Incentive</t>
  </si>
  <si>
    <t>7525.01 · Medical Equipment</t>
  </si>
  <si>
    <t>7530.03 · Equipment Expenditures</t>
  </si>
  <si>
    <t>7535.01 · Office Equipment</t>
  </si>
  <si>
    <t>7540.03 · Debt Service - Principal</t>
  </si>
  <si>
    <t>7520.01 · Comp Planning/Master Plan</t>
  </si>
  <si>
    <t>7530.01 · Training Equipment</t>
  </si>
  <si>
    <t>7550.01 · Software</t>
  </si>
  <si>
    <t>7545.03 · Debt Service - House</t>
  </si>
  <si>
    <t>7555.00 · Capital Outlay - All</t>
  </si>
  <si>
    <t>7555.97 · Capital Outlay - House</t>
  </si>
  <si>
    <t>7555.98 · Capital Outlay - Apparatus</t>
  </si>
  <si>
    <t>7555.99 · Capital Outlay - Tank</t>
  </si>
  <si>
    <t>7580.00 · Capital Outlay - Parking Lot</t>
  </si>
  <si>
    <t>7595.00 · Capital Outlay 3</t>
  </si>
  <si>
    <t>7815.01 · GO Bond Debt Service - Other</t>
  </si>
  <si>
    <t>7815.02 · Nonbonded Debt -Principal &amp; Int</t>
  </si>
  <si>
    <t>8821 · EMS Bad Debt</t>
  </si>
  <si>
    <t>8822 · EMS Write Off</t>
  </si>
  <si>
    <t>7815.00 · Debt Service - Other</t>
  </si>
  <si>
    <t>7820.00 · Transfers</t>
  </si>
  <si>
    <t>7820.01 · Transfer to Capital Proj. Funds</t>
  </si>
  <si>
    <t>7820.02 · Capital Fund</t>
  </si>
  <si>
    <t>7820.03 · Transfer to General Fund</t>
  </si>
  <si>
    <t>7820.02 · Capital Fund - Other</t>
  </si>
  <si>
    <t>Total 7820.02 · Capital Fund</t>
  </si>
  <si>
    <t>7820.00 · Transfers - Other</t>
  </si>
  <si>
    <t>Total 7820.00 · Transfers</t>
  </si>
  <si>
    <t>Other Income/Expense</t>
  </si>
  <si>
    <t>Other Income</t>
  </si>
  <si>
    <t>9010.00 · Beginning Fund Balance</t>
  </si>
  <si>
    <t>9200.00 · Contingency</t>
  </si>
  <si>
    <t>9300.00 · Reserves</t>
  </si>
  <si>
    <t>9305.00 · Reserve - Building</t>
  </si>
  <si>
    <t>9310.00 · Reserve - Apparatus</t>
  </si>
  <si>
    <t>9350.00 · Reserve - Future Expenditures</t>
  </si>
  <si>
    <t>9300.00 · Reserves - Other</t>
  </si>
  <si>
    <t>Total 9300.00 · Reserves</t>
  </si>
  <si>
    <t>Total Other Income</t>
  </si>
  <si>
    <t>Other Expense</t>
  </si>
  <si>
    <t>8510.00 · Debt Service - Principal 2</t>
  </si>
  <si>
    <t>8525.00 · Debt Service-Special Equip Res</t>
  </si>
  <si>
    <t>8610.00 · Transfer from Apparatus Res</t>
  </si>
  <si>
    <t>8620.00 · Apparatus Fund Transfer Out</t>
  </si>
  <si>
    <t>Total Other Expense</t>
  </si>
  <si>
    <t>Net Other Income</t>
  </si>
  <si>
    <t>Jul 23</t>
  </si>
  <si>
    <t>Aug 23</t>
  </si>
  <si>
    <t>Sep 23</t>
  </si>
  <si>
    <t>Oct 23</t>
  </si>
  <si>
    <t>Nov 23</t>
  </si>
  <si>
    <t>Dec 23</t>
  </si>
  <si>
    <t>Jan 24</t>
  </si>
  <si>
    <t>Feb 24</t>
  </si>
  <si>
    <t>Mar 24</t>
  </si>
  <si>
    <t>Apr 24</t>
  </si>
  <si>
    <t>May 24</t>
  </si>
  <si>
    <t>Jun 24</t>
  </si>
  <si>
    <t>Actual</t>
  </si>
  <si>
    <t>Estimated</t>
  </si>
  <si>
    <t>Beginning Fund Balance</t>
  </si>
  <si>
    <t>est.</t>
  </si>
  <si>
    <t>Jefferson County Fire &amp; EMS District</t>
  </si>
  <si>
    <t>FY</t>
  </si>
  <si>
    <t>2025-2026 projections</t>
  </si>
  <si>
    <t>2024-25 Actuals</t>
  </si>
  <si>
    <t>2023-24 Actuals</t>
  </si>
  <si>
    <t>Un-audited</t>
  </si>
  <si>
    <t>Tax Anticipation Loan</t>
  </si>
  <si>
    <t>General Fund ONLY</t>
  </si>
  <si>
    <t>Beginning Cash Position</t>
  </si>
  <si>
    <t>Per Bal Sheet</t>
  </si>
  <si>
    <t>Difference</t>
  </si>
  <si>
    <t>Cash Position - per Financials</t>
  </si>
  <si>
    <t>Bond Debt Service Fund</t>
  </si>
  <si>
    <t>General Fund</t>
  </si>
  <si>
    <t>Capital Project Fund</t>
  </si>
  <si>
    <t>Total</t>
  </si>
  <si>
    <t>Conflagration</t>
  </si>
  <si>
    <t>Misc. Needs Reclassed</t>
  </si>
  <si>
    <t xml:space="preserve">OSFM Grant </t>
  </si>
  <si>
    <t>OSFM Grant Total</t>
  </si>
  <si>
    <t>EMS - Transfer Revenue</t>
  </si>
  <si>
    <t>Medicaid GEMT</t>
  </si>
  <si>
    <t>Confined Space Program</t>
  </si>
  <si>
    <t>Compensated Absences</t>
  </si>
  <si>
    <t>Fire Training</t>
  </si>
  <si>
    <t>GEMT</t>
  </si>
  <si>
    <t>Personal Protective Equipment</t>
  </si>
  <si>
    <t>Radio Maintenance</t>
  </si>
  <si>
    <t>Respiratory Equipment Maintenance</t>
  </si>
  <si>
    <t>Extrication Equipment Maintenance</t>
  </si>
  <si>
    <t>Fire Engine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</si>
</sst>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-#,##0.00"/>
    <numFmt numFmtId="165" formatCode="#,##0.0#%;\-#,##0.0#%"/>
  </numFmts>
  <fonts count="7" x14ac:knownFonts="1">
    <font>
      <sz val="11"/>
      <color theme="1"/>
      <name val="Aptos Narrow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  <font>
      <sz val="6"/>
      <color rgb="FF323232"/>
      <name val="Arial"/>
      <family val="2"/>
    </font>
    <font>
      <sz val="11"/>
      <color theme="1"/>
      <name val="Aptos Narrow"/>
      <family val="2"/>
      <scheme val="minor"/>
    </font>
    <font>
      <b/>
      <sz val="8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66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2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1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49" fontId="2" fillId="2" borderId="0" xfId="0" applyNumberFormat="1" applyFont="1" applyFill="1"/>
    <xf numFmtId="164" fontId="4" fillId="0" borderId="0" xfId="0" applyNumberFormat="1" applyFont="1" applyAlignment="1">
      <alignment horizontal="center"/>
    </xf>
    <xf numFmtId="164" fontId="1" fillId="0" borderId="0" xfId="0" applyNumberFormat="1" applyFont="1"/>
    <xf numFmtId="39" fontId="0" fillId="0" borderId="0" xfId="0" applyNumberFormat="1"/>
    <xf numFmtId="43" fontId="0" fillId="0" borderId="0" xfId="2" applyFont="1"/>
    <xf numFmtId="0" fontId="1" fillId="4" borderId="0" xfId="0" applyFont="1" applyFill="1"/>
    <xf numFmtId="0" fontId="0" fillId="4" borderId="0" xfId="0" applyFill="1"/>
    <xf numFmtId="49" fontId="1" fillId="5" borderId="0" xfId="0" applyNumberFormat="1" applyFont="1" applyFill="1"/>
    <xf numFmtId="0" fontId="1" fillId="5" borderId="0" xfId="0" applyFont="1" applyFill="1"/>
    <xf numFmtId="39" fontId="0" fillId="5" borderId="0" xfId="0" applyNumberFormat="1" applyFill="1"/>
    <xf numFmtId="0" fontId="0" fillId="5" borderId="0" xfId="0" applyFill="1"/>
    <xf numFmtId="49" fontId="2" fillId="5" borderId="0" xfId="0" applyNumberFormat="1" applyFont="1" applyFill="1"/>
    <xf numFmtId="164" fontId="2" fillId="5" borderId="0" xfId="0" applyNumberFormat="1" applyFont="1" applyFill="1"/>
    <xf numFmtId="0" fontId="1" fillId="6" borderId="0" xfId="0" applyFont="1" applyFill="1"/>
    <xf numFmtId="0" fontId="0" fillId="6" borderId="0" xfId="0" applyFill="1"/>
    <xf numFmtId="164" fontId="0" fillId="0" borderId="0" xfId="0" applyNumberFormat="1"/>
    <xf numFmtId="0" fontId="6" fillId="5" borderId="0" xfId="0" applyFont="1" applyFill="1"/>
    <xf numFmtId="0" fontId="6" fillId="4" borderId="0" xfId="0" applyFont="1" applyFill="1"/>
    <xf numFmtId="49" fontId="1" fillId="6" borderId="0" xfId="0" applyNumberFormat="1" applyFont="1" applyFill="1"/>
    <xf numFmtId="39" fontId="0" fillId="6" borderId="0" xfId="0" applyNumberFormat="1" applyFill="1"/>
    <xf numFmtId="49" fontId="2" fillId="6" borderId="0" xfId="0" applyNumberFormat="1" applyFont="1" applyFill="1"/>
    <xf numFmtId="164" fontId="2" fillId="6" borderId="0" xfId="0" applyNumberFormat="1" applyFont="1" applyFill="1"/>
    <xf numFmtId="49" fontId="1" fillId="7" borderId="0" xfId="0" applyNumberFormat="1" applyFont="1" applyFill="1"/>
    <xf numFmtId="0" fontId="1" fillId="7" borderId="0" xfId="0" applyFont="1" applyFill="1"/>
    <xf numFmtId="39" fontId="0" fillId="7" borderId="0" xfId="0" applyNumberFormat="1" applyFill="1"/>
    <xf numFmtId="0" fontId="0" fillId="7" borderId="0" xfId="0" applyFill="1"/>
    <xf numFmtId="49" fontId="2" fillId="7" borderId="0" xfId="0" applyNumberFormat="1" applyFont="1" applyFill="1"/>
    <xf numFmtId="164" fontId="2" fillId="7" borderId="0" xfId="0" applyNumberFormat="1" applyFont="1" applyFill="1"/>
    <xf numFmtId="49" fontId="6" fillId="7" borderId="0" xfId="0" applyNumberFormat="1" applyFont="1" applyFill="1"/>
    <xf numFmtId="16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1" fillId="8" borderId="0" xfId="0" applyFont="1" applyFill="1"/>
    <xf numFmtId="49" fontId="2" fillId="8" borderId="0" xfId="0" applyNumberFormat="1" applyFont="1" applyFill="1"/>
    <xf numFmtId="164" fontId="2" fillId="9" borderId="4" xfId="0" applyNumberFormat="1" applyFont="1" applyFill="1" applyBorder="1"/>
    <xf numFmtId="49" fontId="2" fillId="9" borderId="0" xfId="0" applyNumberFormat="1" applyFont="1" applyFill="1"/>
    <xf numFmtId="0" fontId="0" fillId="9" borderId="0" xfId="0" applyFill="1"/>
    <xf numFmtId="164" fontId="2" fillId="10" borderId="4" xfId="0" applyNumberFormat="1" applyFont="1" applyFill="1" applyBorder="1"/>
    <xf numFmtId="49" fontId="2" fillId="10" borderId="0" xfId="0" applyNumberFormat="1" applyFont="1" applyFill="1"/>
    <xf numFmtId="0" fontId="0" fillId="10" borderId="0" xfId="0" applyFill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</cellXfs>
  <cellStyles count="3">
    <cellStyle name="Comma" xfId="2" builtinId="3"/>
    <cellStyle name="Normal" xfId="0" builtinId="0"/>
    <cellStyle name="Normal 2" xfId="1" xr:uid="{F814E95B-B517-4CEF-8CB6-3053B2356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istal Hughes" id="{E70A78C2-BADD-4D67-BC63-E8C1C5BF87FC}" userId="f82e074e7cdc7891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48" dT="2025-12-05T00:03:21.92" personId="{E70A78C2-BADD-4D67-BC63-E8C1C5BF87FC}" id="{B6EC8B05-6173-4844-B214-557154361091}">
    <text>Reduction of 1 FTE</text>
  </threadedComment>
  <threadedComment ref="X48" dT="2025-12-05T00:03:21.92" personId="{E70A78C2-BADD-4D67-BC63-E8C1C5BF87FC}" id="{87D71A92-503D-4218-993E-05FA517BB77F}">
    <text>Reduction of 1 FTE</text>
  </threadedComment>
  <threadedComment ref="Z48" dT="2025-12-05T00:03:21.92" personId="{E70A78C2-BADD-4D67-BC63-E8C1C5BF87FC}" id="{97A3E756-1F58-4FE5-B45F-F125B06C2A6E}">
    <text>Reduction of 1 FTE</text>
  </threadedComment>
  <threadedComment ref="AB48" dT="2025-12-05T00:03:21.92" personId="{E70A78C2-BADD-4D67-BC63-E8C1C5BF87FC}" id="{6BDA1FA5-FF17-45B9-80E7-55EB88CBE696}">
    <text>Reduction of 1 FTE</text>
  </threadedComment>
  <threadedComment ref="AD48" dT="2025-12-05T00:03:21.92" personId="{E70A78C2-BADD-4D67-BC63-E8C1C5BF87FC}" id="{3E600E23-3885-45C6-94E1-01A31BC10CBD}">
    <text>Reduction of 1 FTE</text>
  </threadedComment>
  <threadedComment ref="AF48" dT="2025-12-05T00:03:21.92" personId="{E70A78C2-BADD-4D67-BC63-E8C1C5BF87FC}" id="{97344253-2274-48E5-90DA-322C9568A824}">
    <text>Reduction of 1 FTE</text>
  </threadedComment>
  <threadedComment ref="V53" dT="2025-12-05T00:03:44.99" personId="{E70A78C2-BADD-4D67-BC63-E8C1C5BF87FC}" id="{259338A7-A958-4A18-BE82-36860867F754}">
    <text>Reduction of 1 FTE est. $1,000/MO</text>
  </threadedComment>
  <threadedComment ref="X53" dT="2025-12-05T00:03:44.99" personId="{E70A78C2-BADD-4D67-BC63-E8C1C5BF87FC}" id="{836E4F71-7233-4D55-BB5A-7807A1702E17}">
    <text>Reduction of 1 FTE est. $1,000/MO</text>
  </threadedComment>
  <threadedComment ref="Z53" dT="2025-12-05T00:03:44.99" personId="{E70A78C2-BADD-4D67-BC63-E8C1C5BF87FC}" id="{82E8324A-4DE9-44F4-90F3-026E79F317AF}">
    <text>Reduction of 1 FTE est. $1,000/MO</text>
  </threadedComment>
  <threadedComment ref="AB53" dT="2025-12-05T00:03:44.99" personId="{E70A78C2-BADD-4D67-BC63-E8C1C5BF87FC}" id="{676959AF-9CC4-40DA-914C-4A2C75DB8CFA}">
    <text>Reduction of 1 FTE est. $1,000/MO</text>
  </threadedComment>
  <threadedComment ref="AD53" dT="2025-12-05T00:03:44.99" personId="{E70A78C2-BADD-4D67-BC63-E8C1C5BF87FC}" id="{1F539524-53C7-4CBB-8E11-8306004E85D4}">
    <text>Reduction of 1 FTE est. $1,000/MO</text>
  </threadedComment>
  <threadedComment ref="AF53" dT="2025-12-05T00:03:44.99" personId="{E70A78C2-BADD-4D67-BC63-E8C1C5BF87FC}" id="{150B5034-D154-417A-A5FD-8255A685E71F}">
    <text>Reduction of 1 FTE est. $1,000/MO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E15B8-7588-459A-A65F-03CD2978C59F}">
  <dimension ref="A1:AG154"/>
  <sheetViews>
    <sheetView workbookViewId="0">
      <pane xSplit="8" ySplit="5" topLeftCell="I35" activePane="bottomRight" state="frozenSplit"/>
      <selection activeCell="B2" sqref="B2"/>
      <selection pane="topRight" activeCell="B2" sqref="B2"/>
      <selection pane="bottomLeft" activeCell="B2" sqref="B2"/>
      <selection pane="bottomRight" activeCell="AG42" sqref="AG42"/>
    </sheetView>
  </sheetViews>
  <sheetFormatPr defaultRowHeight="14.4" x14ac:dyDescent="0.3"/>
  <cols>
    <col min="1" max="7" width="3" style="8" customWidth="1"/>
    <col min="8" max="8" width="34.44140625" style="8" customWidth="1"/>
    <col min="9" max="9" width="9.33203125" bestFit="1" customWidth="1"/>
    <col min="10" max="10" width="2.33203125" customWidth="1"/>
    <col min="11" max="11" width="9.33203125" bestFit="1" customWidth="1"/>
    <col min="12" max="12" width="2.33203125" customWidth="1"/>
    <col min="13" max="13" width="9.33203125" bestFit="1" customWidth="1"/>
    <col min="14" max="14" width="2.33203125" customWidth="1"/>
    <col min="15" max="15" width="9.33203125" bestFit="1" customWidth="1"/>
    <col min="16" max="16" width="2.33203125" customWidth="1"/>
    <col min="17" max="17" width="8.6640625" bestFit="1" customWidth="1"/>
    <col min="18" max="18" width="2.33203125" customWidth="1"/>
    <col min="19" max="19" width="9.33203125" bestFit="1" customWidth="1"/>
    <col min="20" max="20" width="2.33203125" customWidth="1"/>
    <col min="21" max="21" width="9.33203125" bestFit="1" customWidth="1"/>
    <col min="22" max="22" width="2.33203125" customWidth="1"/>
    <col min="23" max="23" width="9.33203125" bestFit="1" customWidth="1"/>
    <col min="24" max="24" width="2.33203125" customWidth="1"/>
    <col min="25" max="25" width="8.6640625" bestFit="1" customWidth="1"/>
    <col min="26" max="26" width="2.33203125" customWidth="1"/>
    <col min="27" max="27" width="9.33203125" bestFit="1" customWidth="1"/>
    <col min="28" max="28" width="2.33203125" customWidth="1"/>
    <col min="29" max="29" width="9.33203125" bestFit="1" customWidth="1"/>
    <col min="30" max="30" width="2.33203125" customWidth="1"/>
    <col min="31" max="31" width="9.33203125" bestFit="1" customWidth="1"/>
    <col min="32" max="32" width="2.33203125" customWidth="1"/>
    <col min="33" max="33" width="10.5546875" bestFit="1" customWidth="1"/>
  </cols>
  <sheetData>
    <row r="1" spans="1:33" x14ac:dyDescent="0.3">
      <c r="A1" s="8" t="s">
        <v>377</v>
      </c>
    </row>
    <row r="2" spans="1:33" x14ac:dyDescent="0.3">
      <c r="A2" s="8" t="s">
        <v>378</v>
      </c>
      <c r="B2" s="8" t="s">
        <v>381</v>
      </c>
    </row>
    <row r="3" spans="1:33" x14ac:dyDescent="0.3">
      <c r="B3" s="8" t="s">
        <v>382</v>
      </c>
    </row>
    <row r="5" spans="1:33" s="12" customFormat="1" ht="15" thickBot="1" x14ac:dyDescent="0.35">
      <c r="A5" s="9"/>
      <c r="B5" s="9"/>
      <c r="C5" s="9"/>
      <c r="D5" s="9"/>
      <c r="E5" s="9"/>
      <c r="F5" s="9"/>
      <c r="G5" s="9"/>
      <c r="H5" s="9"/>
      <c r="I5" s="10" t="s">
        <v>361</v>
      </c>
      <c r="J5" s="11"/>
      <c r="K5" s="10" t="s">
        <v>362</v>
      </c>
      <c r="L5" s="11"/>
      <c r="M5" s="10" t="s">
        <v>363</v>
      </c>
      <c r="N5" s="11"/>
      <c r="O5" s="10" t="s">
        <v>364</v>
      </c>
      <c r="P5" s="11"/>
      <c r="Q5" s="10" t="s">
        <v>365</v>
      </c>
      <c r="R5" s="11"/>
      <c r="S5" s="10" t="s">
        <v>366</v>
      </c>
      <c r="T5" s="11"/>
      <c r="U5" s="10" t="s">
        <v>367</v>
      </c>
      <c r="V5" s="11"/>
      <c r="W5" s="10" t="s">
        <v>368</v>
      </c>
      <c r="X5" s="11"/>
      <c r="Y5" s="10" t="s">
        <v>369</v>
      </c>
      <c r="Z5" s="11"/>
      <c r="AA5" s="10" t="s">
        <v>370</v>
      </c>
      <c r="AB5" s="11"/>
      <c r="AC5" s="10" t="s">
        <v>371</v>
      </c>
      <c r="AD5" s="11"/>
      <c r="AE5" s="10" t="s">
        <v>372</v>
      </c>
      <c r="AF5" s="11"/>
      <c r="AG5" s="10" t="s">
        <v>12</v>
      </c>
    </row>
    <row r="6" spans="1:33" ht="15" thickTop="1" x14ac:dyDescent="0.3">
      <c r="A6" s="1"/>
      <c r="B6" s="1" t="s">
        <v>13</v>
      </c>
      <c r="C6" s="1"/>
      <c r="D6" s="1"/>
      <c r="E6" s="1"/>
      <c r="F6" s="1"/>
      <c r="G6" s="1"/>
      <c r="H6" s="1"/>
      <c r="I6" s="2"/>
      <c r="J6" s="3"/>
      <c r="K6" s="2"/>
      <c r="L6" s="3"/>
      <c r="M6" s="2"/>
      <c r="N6" s="3"/>
      <c r="O6" s="2"/>
      <c r="P6" s="3"/>
      <c r="Q6" s="2"/>
      <c r="R6" s="3"/>
      <c r="S6" s="2"/>
      <c r="T6" s="3"/>
      <c r="U6" s="2"/>
      <c r="V6" s="3"/>
      <c r="W6" s="2"/>
      <c r="X6" s="3"/>
      <c r="Y6" s="2"/>
      <c r="Z6" s="3"/>
      <c r="AA6" s="2"/>
      <c r="AB6" s="3"/>
      <c r="AC6" s="2"/>
      <c r="AD6" s="3"/>
      <c r="AE6" s="2"/>
      <c r="AF6" s="3"/>
      <c r="AG6" s="2"/>
    </row>
    <row r="7" spans="1:33" x14ac:dyDescent="0.3">
      <c r="A7" s="1"/>
      <c r="B7" s="1"/>
      <c r="C7" s="1"/>
      <c r="D7" s="1" t="s">
        <v>14</v>
      </c>
      <c r="E7" s="1"/>
      <c r="F7" s="1"/>
      <c r="G7" s="1"/>
      <c r="H7" s="1"/>
      <c r="I7" s="2"/>
      <c r="J7" s="3"/>
      <c r="K7" s="2"/>
      <c r="L7" s="3"/>
      <c r="M7" s="2"/>
      <c r="N7" s="3"/>
      <c r="O7" s="2"/>
      <c r="P7" s="3"/>
      <c r="Q7" s="2"/>
      <c r="R7" s="3"/>
      <c r="S7" s="2"/>
      <c r="T7" s="3"/>
      <c r="U7" s="2"/>
      <c r="V7" s="3"/>
      <c r="W7" s="2"/>
      <c r="X7" s="3"/>
      <c r="Y7" s="2"/>
      <c r="Z7" s="3"/>
      <c r="AA7" s="2"/>
      <c r="AB7" s="3"/>
      <c r="AC7" s="2"/>
      <c r="AD7" s="3"/>
      <c r="AE7" s="2"/>
      <c r="AF7" s="3"/>
      <c r="AG7" s="2"/>
    </row>
    <row r="8" spans="1:33" x14ac:dyDescent="0.3">
      <c r="A8" s="1"/>
      <c r="B8" s="1"/>
      <c r="C8" s="1"/>
      <c r="D8" s="1"/>
      <c r="E8" s="1" t="s">
        <v>15</v>
      </c>
      <c r="F8" s="1"/>
      <c r="G8" s="1"/>
      <c r="H8" s="1"/>
      <c r="I8" s="2"/>
      <c r="J8" s="3"/>
      <c r="K8" s="2"/>
      <c r="L8" s="3"/>
      <c r="M8" s="2"/>
      <c r="N8" s="3"/>
      <c r="O8" s="2"/>
      <c r="P8" s="3"/>
      <c r="Q8" s="2"/>
      <c r="R8" s="3"/>
      <c r="S8" s="2"/>
      <c r="T8" s="3"/>
      <c r="U8" s="2"/>
      <c r="V8" s="3"/>
      <c r="W8" s="2"/>
      <c r="X8" s="3"/>
      <c r="Y8" s="2"/>
      <c r="Z8" s="3"/>
      <c r="AA8" s="2"/>
      <c r="AB8" s="3"/>
      <c r="AC8" s="2"/>
      <c r="AD8" s="3"/>
      <c r="AE8" s="2"/>
      <c r="AF8" s="3"/>
      <c r="AG8" s="2"/>
    </row>
    <row r="9" spans="1:33" x14ac:dyDescent="0.3">
      <c r="A9" s="1"/>
      <c r="B9" s="1"/>
      <c r="C9" s="1"/>
      <c r="D9" s="1"/>
      <c r="E9" s="1"/>
      <c r="F9" s="1" t="s">
        <v>16</v>
      </c>
      <c r="G9" s="1"/>
      <c r="H9" s="1"/>
      <c r="I9" s="2"/>
      <c r="J9" s="3"/>
      <c r="K9" s="2"/>
      <c r="L9" s="3"/>
      <c r="M9" s="2"/>
      <c r="N9" s="3"/>
      <c r="O9" s="2"/>
      <c r="P9" s="3"/>
      <c r="Q9" s="2"/>
      <c r="R9" s="3"/>
      <c r="S9" s="2"/>
      <c r="T9" s="3"/>
      <c r="U9" s="2"/>
      <c r="V9" s="3"/>
      <c r="W9" s="2"/>
      <c r="X9" s="3"/>
      <c r="Y9" s="2"/>
      <c r="Z9" s="3"/>
      <c r="AA9" s="2"/>
      <c r="AB9" s="3"/>
      <c r="AC9" s="2"/>
      <c r="AD9" s="3"/>
      <c r="AE9" s="2"/>
      <c r="AF9" s="3"/>
      <c r="AG9" s="2"/>
    </row>
    <row r="10" spans="1:33" x14ac:dyDescent="0.3">
      <c r="A10" s="1"/>
      <c r="B10" s="1"/>
      <c r="C10" s="1"/>
      <c r="D10" s="1"/>
      <c r="E10" s="1"/>
      <c r="F10" s="1"/>
      <c r="G10" s="1" t="s">
        <v>17</v>
      </c>
      <c r="H10" s="1"/>
      <c r="I10" s="2">
        <v>-3819.8</v>
      </c>
      <c r="J10" s="3"/>
      <c r="K10" s="2">
        <v>0</v>
      </c>
      <c r="L10" s="3"/>
      <c r="M10" s="2">
        <v>0</v>
      </c>
      <c r="N10" s="3"/>
      <c r="O10" s="2">
        <v>136640.54</v>
      </c>
      <c r="P10" s="3"/>
      <c r="Q10" s="2">
        <v>949005.68</v>
      </c>
      <c r="R10" s="3"/>
      <c r="S10" s="2">
        <v>11889.4</v>
      </c>
      <c r="T10" s="3"/>
      <c r="U10" s="2">
        <v>8147.51</v>
      </c>
      <c r="V10" s="3"/>
      <c r="W10" s="2">
        <v>21034.18</v>
      </c>
      <c r="X10" s="3"/>
      <c r="Y10" s="2">
        <v>3240.05</v>
      </c>
      <c r="Z10" s="3"/>
      <c r="AA10" s="2">
        <v>4168.16</v>
      </c>
      <c r="AB10" s="3"/>
      <c r="AC10" s="2">
        <v>20006.95</v>
      </c>
      <c r="AD10" s="3"/>
      <c r="AE10" s="2">
        <v>3361.28</v>
      </c>
      <c r="AF10" s="3"/>
      <c r="AG10" s="2">
        <f>ROUND(SUM(I10:AE10),5)</f>
        <v>1153673.95</v>
      </c>
    </row>
    <row r="11" spans="1:33" ht="15" thickBot="1" x14ac:dyDescent="0.35">
      <c r="A11" s="1"/>
      <c r="B11" s="1"/>
      <c r="C11" s="1"/>
      <c r="D11" s="1"/>
      <c r="E11" s="1"/>
      <c r="F11" s="1"/>
      <c r="G11" s="1" t="s">
        <v>26</v>
      </c>
      <c r="H11" s="1"/>
      <c r="I11" s="4">
        <v>-1542.81</v>
      </c>
      <c r="J11" s="3"/>
      <c r="K11" s="4">
        <v>11509.15</v>
      </c>
      <c r="L11" s="3"/>
      <c r="M11" s="4">
        <v>1489.8</v>
      </c>
      <c r="N11" s="3"/>
      <c r="O11" s="4">
        <v>4596.62</v>
      </c>
      <c r="P11" s="3"/>
      <c r="Q11" s="4">
        <v>2688.99</v>
      </c>
      <c r="R11" s="3"/>
      <c r="S11" s="4">
        <v>4048.73</v>
      </c>
      <c r="T11" s="3"/>
      <c r="U11" s="4">
        <v>1794.34</v>
      </c>
      <c r="V11" s="3"/>
      <c r="W11" s="4">
        <v>1094.79</v>
      </c>
      <c r="X11" s="3"/>
      <c r="Y11" s="4">
        <v>1429.05</v>
      </c>
      <c r="Z11" s="3"/>
      <c r="AA11" s="4">
        <v>1301.24</v>
      </c>
      <c r="AB11" s="3"/>
      <c r="AC11" s="4">
        <v>2673.63</v>
      </c>
      <c r="AD11" s="3"/>
      <c r="AE11" s="4">
        <v>3577.38</v>
      </c>
      <c r="AF11" s="3"/>
      <c r="AG11" s="4">
        <f>ROUND(SUM(I11:AE11),5)</f>
        <v>34660.910000000003</v>
      </c>
    </row>
    <row r="12" spans="1:33" x14ac:dyDescent="0.3">
      <c r="A12" s="1"/>
      <c r="B12" s="1"/>
      <c r="C12" s="1"/>
      <c r="D12" s="1"/>
      <c r="E12" s="1"/>
      <c r="F12" s="1" t="s">
        <v>27</v>
      </c>
      <c r="G12" s="1"/>
      <c r="H12" s="1"/>
      <c r="I12" s="2">
        <f>ROUND(SUM(I9:I11),5)</f>
        <v>-5362.61</v>
      </c>
      <c r="J12" s="3"/>
      <c r="K12" s="2">
        <f>ROUND(SUM(K9:K11),5)</f>
        <v>11509.15</v>
      </c>
      <c r="L12" s="3"/>
      <c r="M12" s="2">
        <f>ROUND(SUM(M9:M11),5)</f>
        <v>1489.8</v>
      </c>
      <c r="N12" s="3"/>
      <c r="O12" s="2">
        <f>ROUND(SUM(O9:O11),5)</f>
        <v>141237.16</v>
      </c>
      <c r="P12" s="3"/>
      <c r="Q12" s="2">
        <f>ROUND(SUM(Q9:Q11),5)</f>
        <v>951694.67</v>
      </c>
      <c r="R12" s="3"/>
      <c r="S12" s="2">
        <f>ROUND(SUM(S9:S11),5)</f>
        <v>15938.13</v>
      </c>
      <c r="T12" s="3"/>
      <c r="U12" s="2">
        <f>ROUND(SUM(U9:U11),5)</f>
        <v>9941.85</v>
      </c>
      <c r="V12" s="3"/>
      <c r="W12" s="2">
        <f>ROUND(SUM(W9:W11),5)</f>
        <v>22128.97</v>
      </c>
      <c r="X12" s="3"/>
      <c r="Y12" s="2">
        <f>ROUND(SUM(Y9:Y11),5)</f>
        <v>4669.1000000000004</v>
      </c>
      <c r="Z12" s="3"/>
      <c r="AA12" s="2">
        <f>ROUND(SUM(AA9:AA11),5)</f>
        <v>5469.4</v>
      </c>
      <c r="AB12" s="3"/>
      <c r="AC12" s="2">
        <f>ROUND(SUM(AC9:AC11),5)</f>
        <v>22680.58</v>
      </c>
      <c r="AD12" s="3"/>
      <c r="AE12" s="2">
        <f>ROUND(SUM(AE9:AE11),5)</f>
        <v>6938.66</v>
      </c>
      <c r="AF12" s="3"/>
      <c r="AG12" s="2">
        <f>ROUND(SUM(I12:AE12),5)</f>
        <v>1188334.8600000001</v>
      </c>
    </row>
    <row r="13" spans="1:33" x14ac:dyDescent="0.3">
      <c r="A13" s="1"/>
      <c r="B13" s="1"/>
      <c r="C13" s="1"/>
      <c r="D13" s="1"/>
      <c r="E13" s="1"/>
      <c r="F13" s="1" t="s">
        <v>28</v>
      </c>
      <c r="G13" s="1"/>
      <c r="H13" s="1"/>
      <c r="I13" s="2">
        <v>-4948.6000000000004</v>
      </c>
      <c r="J13" s="3"/>
      <c r="K13" s="2">
        <v>4915.29</v>
      </c>
      <c r="L13" s="3"/>
      <c r="M13" s="2">
        <v>1692.02</v>
      </c>
      <c r="N13" s="3"/>
      <c r="O13" s="2">
        <v>1112.31</v>
      </c>
      <c r="P13" s="3"/>
      <c r="Q13" s="2">
        <v>-3663.38</v>
      </c>
      <c r="R13" s="3"/>
      <c r="S13" s="2">
        <v>2772.59</v>
      </c>
      <c r="T13" s="3"/>
      <c r="U13" s="2">
        <v>3676.36</v>
      </c>
      <c r="V13" s="3"/>
      <c r="W13" s="2">
        <v>1449.01</v>
      </c>
      <c r="X13" s="3"/>
      <c r="Y13" s="2">
        <v>2500.35</v>
      </c>
      <c r="Z13" s="3"/>
      <c r="AA13" s="2">
        <v>3764.97</v>
      </c>
      <c r="AB13" s="3"/>
      <c r="AC13" s="2">
        <v>2477.0500000000002</v>
      </c>
      <c r="AD13" s="3"/>
      <c r="AE13" s="2">
        <v>125.89</v>
      </c>
      <c r="AF13" s="3"/>
      <c r="AG13" s="2">
        <f>ROUND(SUM(I13:AE13),5)</f>
        <v>15873.86</v>
      </c>
    </row>
    <row r="14" spans="1:33" x14ac:dyDescent="0.3">
      <c r="A14" s="1"/>
      <c r="B14" s="1"/>
      <c r="C14" s="1"/>
      <c r="D14" s="1"/>
      <c r="E14" s="1"/>
      <c r="F14" s="1" t="s">
        <v>35</v>
      </c>
      <c r="G14" s="1"/>
      <c r="H14" s="1"/>
      <c r="I14" s="2">
        <v>0</v>
      </c>
      <c r="J14" s="3"/>
      <c r="K14" s="2">
        <v>0</v>
      </c>
      <c r="L14" s="3"/>
      <c r="M14" s="2">
        <v>0</v>
      </c>
      <c r="N14" s="3"/>
      <c r="O14" s="2">
        <v>0</v>
      </c>
      <c r="P14" s="3"/>
      <c r="Q14" s="2">
        <v>0</v>
      </c>
      <c r="R14" s="3"/>
      <c r="S14" s="2">
        <v>0</v>
      </c>
      <c r="T14" s="3"/>
      <c r="U14" s="2">
        <v>0</v>
      </c>
      <c r="V14" s="3"/>
      <c r="W14" s="2">
        <v>0</v>
      </c>
      <c r="X14" s="3"/>
      <c r="Y14" s="2">
        <v>0</v>
      </c>
      <c r="Z14" s="3"/>
      <c r="AA14" s="2">
        <v>0</v>
      </c>
      <c r="AB14" s="3"/>
      <c r="AC14" s="2">
        <v>675</v>
      </c>
      <c r="AD14" s="3"/>
      <c r="AE14" s="2">
        <v>450</v>
      </c>
      <c r="AF14" s="3"/>
      <c r="AG14" s="2">
        <f>ROUND(SUM(I14:AE14),5)</f>
        <v>1125</v>
      </c>
    </row>
    <row r="15" spans="1:33" x14ac:dyDescent="0.3">
      <c r="A15" s="1"/>
      <c r="B15" s="1"/>
      <c r="C15" s="1"/>
      <c r="D15" s="1"/>
      <c r="E15" s="1"/>
      <c r="F15" s="1" t="s">
        <v>36</v>
      </c>
      <c r="G15" s="1"/>
      <c r="H15" s="1"/>
      <c r="I15" s="2"/>
      <c r="J15" s="3"/>
      <c r="K15" s="2"/>
      <c r="L15" s="3"/>
      <c r="M15" s="2"/>
      <c r="N15" s="3"/>
      <c r="O15" s="2"/>
      <c r="P15" s="3"/>
      <c r="Q15" s="2"/>
      <c r="R15" s="3"/>
      <c r="S15" s="2"/>
      <c r="T15" s="3"/>
      <c r="U15" s="2"/>
      <c r="V15" s="3"/>
      <c r="W15" s="2"/>
      <c r="X15" s="3"/>
      <c r="Y15" s="2"/>
      <c r="Z15" s="3"/>
      <c r="AA15" s="2"/>
      <c r="AB15" s="3"/>
      <c r="AC15" s="2"/>
      <c r="AD15" s="3"/>
      <c r="AE15" s="2"/>
      <c r="AF15" s="3"/>
      <c r="AG15" s="2"/>
    </row>
    <row r="16" spans="1:33" x14ac:dyDescent="0.3">
      <c r="A16" s="1"/>
      <c r="B16" s="1"/>
      <c r="C16" s="1"/>
      <c r="D16" s="1"/>
      <c r="E16" s="1"/>
      <c r="F16" s="1"/>
      <c r="G16" s="1" t="s">
        <v>211</v>
      </c>
      <c r="H16" s="1"/>
      <c r="I16" s="2">
        <v>0</v>
      </c>
      <c r="J16" s="3"/>
      <c r="K16" s="2">
        <v>0</v>
      </c>
      <c r="L16" s="3"/>
      <c r="M16" s="2">
        <v>0</v>
      </c>
      <c r="N16" s="3"/>
      <c r="O16" s="2">
        <v>0</v>
      </c>
      <c r="P16" s="3"/>
      <c r="Q16" s="2">
        <v>976.8</v>
      </c>
      <c r="R16" s="3"/>
      <c r="S16" s="2">
        <v>0</v>
      </c>
      <c r="T16" s="3"/>
      <c r="U16" s="2">
        <v>0</v>
      </c>
      <c r="V16" s="3"/>
      <c r="W16" s="2">
        <v>0</v>
      </c>
      <c r="X16" s="3"/>
      <c r="Y16" s="2">
        <v>0</v>
      </c>
      <c r="Z16" s="3"/>
      <c r="AA16" s="2">
        <v>11275.54</v>
      </c>
      <c r="AB16" s="3"/>
      <c r="AC16" s="2">
        <v>0</v>
      </c>
      <c r="AD16" s="3"/>
      <c r="AE16" s="2">
        <v>0</v>
      </c>
      <c r="AF16" s="3"/>
      <c r="AG16" s="2">
        <f>ROUND(SUM(I16:AE16),5)</f>
        <v>12252.34</v>
      </c>
    </row>
    <row r="17" spans="1:33" x14ac:dyDescent="0.3">
      <c r="A17" s="1"/>
      <c r="B17" s="1"/>
      <c r="C17" s="1"/>
      <c r="D17" s="1"/>
      <c r="E17" s="1"/>
      <c r="F17" s="1"/>
      <c r="G17" s="1" t="s">
        <v>37</v>
      </c>
      <c r="H17" s="1"/>
      <c r="I17" s="2">
        <v>0</v>
      </c>
      <c r="J17" s="3"/>
      <c r="K17" s="2">
        <v>0</v>
      </c>
      <c r="L17" s="3"/>
      <c r="M17" s="2">
        <v>0</v>
      </c>
      <c r="N17" s="3"/>
      <c r="O17" s="2">
        <v>1790.35</v>
      </c>
      <c r="P17" s="3"/>
      <c r="Q17" s="2">
        <v>0</v>
      </c>
      <c r="R17" s="3"/>
      <c r="S17" s="2">
        <v>0</v>
      </c>
      <c r="T17" s="3"/>
      <c r="U17" s="2">
        <v>0</v>
      </c>
      <c r="V17" s="3"/>
      <c r="W17" s="2">
        <v>0</v>
      </c>
      <c r="X17" s="3"/>
      <c r="Y17" s="2">
        <v>0</v>
      </c>
      <c r="Z17" s="3"/>
      <c r="AA17" s="2">
        <v>0</v>
      </c>
      <c r="AB17" s="3"/>
      <c r="AC17" s="2">
        <v>60</v>
      </c>
      <c r="AD17" s="3"/>
      <c r="AE17" s="2">
        <v>0</v>
      </c>
      <c r="AF17" s="3"/>
      <c r="AG17" s="2">
        <f>ROUND(SUM(I17:AE17),5)</f>
        <v>1850.35</v>
      </c>
    </row>
    <row r="18" spans="1:33" x14ac:dyDescent="0.3">
      <c r="A18" s="1"/>
      <c r="B18" s="1"/>
      <c r="C18" s="1"/>
      <c r="D18" s="1"/>
      <c r="E18" s="1"/>
      <c r="F18" s="1"/>
      <c r="G18" s="1" t="s">
        <v>38</v>
      </c>
      <c r="H18" s="1"/>
      <c r="I18" s="2">
        <v>0</v>
      </c>
      <c r="J18" s="3"/>
      <c r="K18" s="2">
        <v>71084.72</v>
      </c>
      <c r="L18" s="3"/>
      <c r="M18" s="2">
        <v>0</v>
      </c>
      <c r="N18" s="3"/>
      <c r="O18" s="2">
        <v>467</v>
      </c>
      <c r="P18" s="3"/>
      <c r="Q18" s="2">
        <v>0</v>
      </c>
      <c r="R18" s="3"/>
      <c r="S18" s="2">
        <v>102</v>
      </c>
      <c r="T18" s="3"/>
      <c r="U18" s="2">
        <v>35</v>
      </c>
      <c r="V18" s="3"/>
      <c r="W18" s="2">
        <v>0</v>
      </c>
      <c r="X18" s="3"/>
      <c r="Y18" s="2">
        <v>4417</v>
      </c>
      <c r="Z18" s="3"/>
      <c r="AA18" s="2">
        <v>0</v>
      </c>
      <c r="AB18" s="3"/>
      <c r="AC18" s="2">
        <v>0</v>
      </c>
      <c r="AD18" s="3"/>
      <c r="AE18" s="2">
        <v>0</v>
      </c>
      <c r="AF18" s="3"/>
      <c r="AG18" s="2">
        <f>ROUND(SUM(I18:AE18),5)</f>
        <v>76105.72</v>
      </c>
    </row>
    <row r="19" spans="1:33" x14ac:dyDescent="0.3">
      <c r="A19" s="1"/>
      <c r="B19" s="1"/>
      <c r="C19" s="1"/>
      <c r="D19" s="1"/>
      <c r="E19" s="1"/>
      <c r="F19" s="1"/>
      <c r="G19" s="1" t="s">
        <v>39</v>
      </c>
      <c r="H19" s="1"/>
      <c r="I19" s="2"/>
      <c r="J19" s="3"/>
      <c r="K19" s="2"/>
      <c r="L19" s="3"/>
      <c r="M19" s="2"/>
      <c r="N19" s="3"/>
      <c r="O19" s="2"/>
      <c r="P19" s="3"/>
      <c r="Q19" s="2"/>
      <c r="R19" s="3"/>
      <c r="S19" s="2"/>
      <c r="T19" s="3"/>
      <c r="U19" s="2"/>
      <c r="V19" s="3"/>
      <c r="W19" s="2"/>
      <c r="X19" s="3"/>
      <c r="Y19" s="2"/>
      <c r="Z19" s="3"/>
      <c r="AA19" s="2"/>
      <c r="AB19" s="3"/>
      <c r="AC19" s="2"/>
      <c r="AD19" s="3"/>
      <c r="AE19" s="2"/>
      <c r="AF19" s="3"/>
      <c r="AG19" s="2"/>
    </row>
    <row r="20" spans="1:33" ht="15" thickBot="1" x14ac:dyDescent="0.35">
      <c r="A20" s="1"/>
      <c r="B20" s="1"/>
      <c r="C20" s="1"/>
      <c r="D20" s="1"/>
      <c r="E20" s="1"/>
      <c r="F20" s="1"/>
      <c r="G20" s="1"/>
      <c r="H20" s="1" t="s">
        <v>40</v>
      </c>
      <c r="I20" s="4">
        <v>0</v>
      </c>
      <c r="J20" s="3"/>
      <c r="K20" s="4">
        <v>0</v>
      </c>
      <c r="L20" s="3"/>
      <c r="M20" s="4">
        <v>0</v>
      </c>
      <c r="N20" s="3"/>
      <c r="O20" s="4">
        <v>0</v>
      </c>
      <c r="P20" s="3"/>
      <c r="Q20" s="4">
        <v>0</v>
      </c>
      <c r="R20" s="3"/>
      <c r="S20" s="4">
        <v>0</v>
      </c>
      <c r="T20" s="3"/>
      <c r="U20" s="4">
        <v>0</v>
      </c>
      <c r="V20" s="3"/>
      <c r="W20" s="4">
        <v>0</v>
      </c>
      <c r="X20" s="3"/>
      <c r="Y20" s="4">
        <v>270886.59999999998</v>
      </c>
      <c r="Z20" s="3"/>
      <c r="AA20" s="4">
        <v>0</v>
      </c>
      <c r="AB20" s="3"/>
      <c r="AC20" s="4">
        <v>0</v>
      </c>
      <c r="AD20" s="3"/>
      <c r="AE20" s="4">
        <v>0</v>
      </c>
      <c r="AF20" s="3"/>
      <c r="AG20" s="4">
        <f t="shared" ref="AG20:AG28" si="0">ROUND(SUM(I20:AE20),5)</f>
        <v>270886.59999999998</v>
      </c>
    </row>
    <row r="21" spans="1:33" x14ac:dyDescent="0.3">
      <c r="A21" s="1"/>
      <c r="B21" s="1"/>
      <c r="C21" s="1"/>
      <c r="D21" s="1"/>
      <c r="E21" s="1"/>
      <c r="F21" s="1"/>
      <c r="G21" s="1" t="s">
        <v>42</v>
      </c>
      <c r="H21" s="1"/>
      <c r="I21" s="2">
        <f>ROUND(SUM(I19:I20),5)</f>
        <v>0</v>
      </c>
      <c r="J21" s="3"/>
      <c r="K21" s="2">
        <f>ROUND(SUM(K19:K20),5)</f>
        <v>0</v>
      </c>
      <c r="L21" s="3"/>
      <c r="M21" s="2">
        <f>ROUND(SUM(M19:M20),5)</f>
        <v>0</v>
      </c>
      <c r="N21" s="3"/>
      <c r="O21" s="2">
        <f>ROUND(SUM(O19:O20),5)</f>
        <v>0</v>
      </c>
      <c r="P21" s="3"/>
      <c r="Q21" s="2">
        <f>ROUND(SUM(Q19:Q20),5)</f>
        <v>0</v>
      </c>
      <c r="R21" s="3"/>
      <c r="S21" s="2">
        <f>ROUND(SUM(S19:S20),5)</f>
        <v>0</v>
      </c>
      <c r="T21" s="3"/>
      <c r="U21" s="2">
        <f>ROUND(SUM(U19:U20),5)</f>
        <v>0</v>
      </c>
      <c r="V21" s="3"/>
      <c r="W21" s="2">
        <f>ROUND(SUM(W19:W20),5)</f>
        <v>0</v>
      </c>
      <c r="X21" s="3"/>
      <c r="Y21" s="2">
        <f>ROUND(SUM(Y19:Y20),5)</f>
        <v>270886.59999999998</v>
      </c>
      <c r="Z21" s="3"/>
      <c r="AA21" s="2">
        <f>ROUND(SUM(AA19:AA20),5)</f>
        <v>0</v>
      </c>
      <c r="AB21" s="3"/>
      <c r="AC21" s="2">
        <f>ROUND(SUM(AC19:AC20),5)</f>
        <v>0</v>
      </c>
      <c r="AD21" s="3"/>
      <c r="AE21" s="2">
        <f>ROUND(SUM(AE19:AE20),5)</f>
        <v>0</v>
      </c>
      <c r="AF21" s="3"/>
      <c r="AG21" s="2">
        <f t="shared" si="0"/>
        <v>270886.59999999998</v>
      </c>
    </row>
    <row r="22" spans="1:33" x14ac:dyDescent="0.3">
      <c r="A22" s="1"/>
      <c r="B22" s="1"/>
      <c r="C22" s="1"/>
      <c r="D22" s="1"/>
      <c r="E22" s="1"/>
      <c r="F22" s="1"/>
      <c r="G22" s="1" t="s">
        <v>43</v>
      </c>
      <c r="H22" s="1"/>
      <c r="I22" s="2">
        <v>5450</v>
      </c>
      <c r="J22" s="3"/>
      <c r="K22" s="2">
        <v>5252.3</v>
      </c>
      <c r="L22" s="3"/>
      <c r="M22" s="2">
        <v>5450</v>
      </c>
      <c r="N22" s="3"/>
      <c r="O22" s="2">
        <v>0</v>
      </c>
      <c r="P22" s="3"/>
      <c r="Q22" s="2">
        <v>12768.12</v>
      </c>
      <c r="R22" s="3"/>
      <c r="S22" s="2">
        <v>14518.13</v>
      </c>
      <c r="T22" s="3"/>
      <c r="U22" s="2">
        <v>86842.35</v>
      </c>
      <c r="V22" s="3"/>
      <c r="W22" s="2">
        <v>14450</v>
      </c>
      <c r="X22" s="3"/>
      <c r="Y22" s="2">
        <v>11407.22</v>
      </c>
      <c r="Z22" s="3"/>
      <c r="AA22" s="2">
        <v>6850.87</v>
      </c>
      <c r="AB22" s="3"/>
      <c r="AC22" s="2">
        <v>8227.41</v>
      </c>
      <c r="AD22" s="3"/>
      <c r="AE22" s="2">
        <v>22450</v>
      </c>
      <c r="AF22" s="3"/>
      <c r="AG22" s="2">
        <f t="shared" si="0"/>
        <v>193666.4</v>
      </c>
    </row>
    <row r="23" spans="1:33" x14ac:dyDescent="0.3">
      <c r="A23" s="1"/>
      <c r="B23" s="1"/>
      <c r="C23" s="1"/>
      <c r="D23" s="1"/>
      <c r="E23" s="1"/>
      <c r="F23" s="1"/>
      <c r="G23" s="1" t="s">
        <v>44</v>
      </c>
      <c r="H23" s="1"/>
      <c r="I23" s="2">
        <v>0</v>
      </c>
      <c r="J23" s="3"/>
      <c r="K23" s="2">
        <v>1500</v>
      </c>
      <c r="L23" s="3"/>
      <c r="M23" s="2">
        <v>0</v>
      </c>
      <c r="N23" s="3"/>
      <c r="O23" s="2">
        <v>0</v>
      </c>
      <c r="P23" s="3"/>
      <c r="Q23" s="2">
        <v>3300</v>
      </c>
      <c r="R23" s="3"/>
      <c r="S23" s="2">
        <v>0</v>
      </c>
      <c r="T23" s="3"/>
      <c r="U23" s="2">
        <v>0</v>
      </c>
      <c r="V23" s="3"/>
      <c r="W23" s="2">
        <v>0</v>
      </c>
      <c r="X23" s="3"/>
      <c r="Y23" s="2">
        <v>0</v>
      </c>
      <c r="Z23" s="3"/>
      <c r="AA23" s="2">
        <v>0</v>
      </c>
      <c r="AB23" s="3"/>
      <c r="AC23" s="2">
        <v>500</v>
      </c>
      <c r="AD23" s="3"/>
      <c r="AE23" s="2">
        <v>0</v>
      </c>
      <c r="AF23" s="3"/>
      <c r="AG23" s="2">
        <f t="shared" si="0"/>
        <v>5300</v>
      </c>
    </row>
    <row r="24" spans="1:33" x14ac:dyDescent="0.3">
      <c r="A24" s="1"/>
      <c r="B24" s="1"/>
      <c r="C24" s="1"/>
      <c r="D24" s="1"/>
      <c r="E24" s="1"/>
      <c r="F24" s="1"/>
      <c r="G24" s="1" t="s">
        <v>143</v>
      </c>
      <c r="H24" s="1"/>
      <c r="I24" s="2">
        <v>0</v>
      </c>
      <c r="J24" s="3"/>
      <c r="K24" s="2">
        <v>0</v>
      </c>
      <c r="L24" s="3"/>
      <c r="M24" s="2">
        <v>0</v>
      </c>
      <c r="N24" s="3"/>
      <c r="O24" s="2">
        <v>0</v>
      </c>
      <c r="P24" s="3"/>
      <c r="Q24" s="2">
        <v>0</v>
      </c>
      <c r="R24" s="3"/>
      <c r="S24" s="2">
        <v>0</v>
      </c>
      <c r="T24" s="3"/>
      <c r="U24" s="2">
        <v>0</v>
      </c>
      <c r="V24" s="3"/>
      <c r="W24" s="2">
        <v>0</v>
      </c>
      <c r="X24" s="3"/>
      <c r="Y24" s="2">
        <v>0</v>
      </c>
      <c r="Z24" s="3"/>
      <c r="AA24" s="2">
        <v>0</v>
      </c>
      <c r="AB24" s="3"/>
      <c r="AC24" s="2">
        <v>0</v>
      </c>
      <c r="AD24" s="3"/>
      <c r="AE24" s="2">
        <v>1115.02</v>
      </c>
      <c r="AF24" s="3"/>
      <c r="AG24" s="2">
        <f t="shared" si="0"/>
        <v>1115.02</v>
      </c>
    </row>
    <row r="25" spans="1:33" x14ac:dyDescent="0.3">
      <c r="A25" s="1"/>
      <c r="B25" s="1"/>
      <c r="C25" s="1"/>
      <c r="D25" s="1"/>
      <c r="E25" s="1"/>
      <c r="F25" s="1"/>
      <c r="G25" s="1" t="s">
        <v>144</v>
      </c>
      <c r="H25" s="1"/>
      <c r="I25" s="2">
        <v>0</v>
      </c>
      <c r="J25" s="3"/>
      <c r="K25" s="2">
        <v>0</v>
      </c>
      <c r="L25" s="3"/>
      <c r="M25" s="2">
        <v>0</v>
      </c>
      <c r="N25" s="3"/>
      <c r="O25" s="2">
        <v>0</v>
      </c>
      <c r="P25" s="3"/>
      <c r="Q25" s="2">
        <v>5487.52</v>
      </c>
      <c r="R25" s="3"/>
      <c r="S25" s="2">
        <v>0</v>
      </c>
      <c r="T25" s="3"/>
      <c r="U25" s="2">
        <v>530.88</v>
      </c>
      <c r="V25" s="3"/>
      <c r="W25" s="2">
        <v>0</v>
      </c>
      <c r="X25" s="3"/>
      <c r="Y25" s="2">
        <v>0</v>
      </c>
      <c r="Z25" s="3"/>
      <c r="AA25" s="2">
        <v>0</v>
      </c>
      <c r="AB25" s="3"/>
      <c r="AC25" s="2">
        <v>0</v>
      </c>
      <c r="AD25" s="3"/>
      <c r="AE25" s="2">
        <v>0</v>
      </c>
      <c r="AF25" s="3"/>
      <c r="AG25" s="2">
        <f t="shared" si="0"/>
        <v>6018.4</v>
      </c>
    </row>
    <row r="26" spans="1:33" x14ac:dyDescent="0.3">
      <c r="A26" s="1"/>
      <c r="B26" s="1"/>
      <c r="C26" s="1"/>
      <c r="D26" s="1"/>
      <c r="E26" s="1"/>
      <c r="F26" s="1"/>
      <c r="G26" s="1" t="s">
        <v>46</v>
      </c>
      <c r="H26" s="1"/>
      <c r="I26" s="2">
        <v>111.26</v>
      </c>
      <c r="J26" s="3"/>
      <c r="K26" s="2">
        <v>0</v>
      </c>
      <c r="L26" s="3"/>
      <c r="M26" s="2">
        <v>0</v>
      </c>
      <c r="N26" s="3"/>
      <c r="O26" s="2">
        <v>0</v>
      </c>
      <c r="P26" s="3"/>
      <c r="Q26" s="2">
        <v>750</v>
      </c>
      <c r="R26" s="3"/>
      <c r="S26" s="2">
        <v>34506</v>
      </c>
      <c r="T26" s="3"/>
      <c r="U26" s="2">
        <v>2048.4</v>
      </c>
      <c r="V26" s="3"/>
      <c r="W26" s="2">
        <v>700</v>
      </c>
      <c r="X26" s="3"/>
      <c r="Y26" s="2">
        <v>90</v>
      </c>
      <c r="Z26" s="3"/>
      <c r="AA26" s="2">
        <v>3000</v>
      </c>
      <c r="AB26" s="3"/>
      <c r="AC26" s="2">
        <v>4612.78</v>
      </c>
      <c r="AD26" s="3"/>
      <c r="AE26" s="2">
        <v>-229.47</v>
      </c>
      <c r="AF26" s="3"/>
      <c r="AG26" s="2">
        <f t="shared" si="0"/>
        <v>45588.97</v>
      </c>
    </row>
    <row r="27" spans="1:33" ht="15" thickBot="1" x14ac:dyDescent="0.35">
      <c r="A27" s="1"/>
      <c r="B27" s="1"/>
      <c r="C27" s="1"/>
      <c r="D27" s="1"/>
      <c r="E27" s="1"/>
      <c r="F27" s="1"/>
      <c r="G27" s="1" t="s">
        <v>225</v>
      </c>
      <c r="H27" s="1"/>
      <c r="I27" s="4">
        <v>0</v>
      </c>
      <c r="J27" s="3"/>
      <c r="K27" s="4">
        <v>0</v>
      </c>
      <c r="L27" s="3"/>
      <c r="M27" s="4">
        <v>0</v>
      </c>
      <c r="N27" s="3"/>
      <c r="O27" s="4">
        <v>0</v>
      </c>
      <c r="P27" s="3"/>
      <c r="Q27" s="4">
        <v>0</v>
      </c>
      <c r="R27" s="3"/>
      <c r="S27" s="4">
        <v>0</v>
      </c>
      <c r="T27" s="3"/>
      <c r="U27" s="4">
        <v>0</v>
      </c>
      <c r="V27" s="3"/>
      <c r="W27" s="4">
        <v>0</v>
      </c>
      <c r="X27" s="3"/>
      <c r="Y27" s="4">
        <v>0</v>
      </c>
      <c r="Z27" s="3"/>
      <c r="AA27" s="4">
        <v>0</v>
      </c>
      <c r="AB27" s="3"/>
      <c r="AC27" s="4">
        <v>40</v>
      </c>
      <c r="AD27" s="3"/>
      <c r="AE27" s="4">
        <v>0</v>
      </c>
      <c r="AF27" s="3"/>
      <c r="AG27" s="4">
        <f t="shared" si="0"/>
        <v>40</v>
      </c>
    </row>
    <row r="28" spans="1:33" x14ac:dyDescent="0.3">
      <c r="A28" s="1"/>
      <c r="B28" s="1"/>
      <c r="C28" s="1"/>
      <c r="D28" s="1"/>
      <c r="E28" s="1"/>
      <c r="F28" s="1" t="s">
        <v>47</v>
      </c>
      <c r="G28" s="1"/>
      <c r="H28" s="1"/>
      <c r="I28" s="2">
        <f>ROUND(SUM(I15:I18)+SUM(I21:I27),5)</f>
        <v>5561.26</v>
      </c>
      <c r="J28" s="3"/>
      <c r="K28" s="2">
        <f>ROUND(SUM(K15:K18)+SUM(K21:K27),5)</f>
        <v>77837.02</v>
      </c>
      <c r="L28" s="3"/>
      <c r="M28" s="2">
        <f>ROUND(SUM(M15:M18)+SUM(M21:M27),5)</f>
        <v>5450</v>
      </c>
      <c r="N28" s="3"/>
      <c r="O28" s="2">
        <f>ROUND(SUM(O15:O18)+SUM(O21:O27),5)</f>
        <v>2257.35</v>
      </c>
      <c r="P28" s="3"/>
      <c r="Q28" s="2">
        <f>ROUND(SUM(Q15:Q18)+SUM(Q21:Q27),5)</f>
        <v>23282.44</v>
      </c>
      <c r="R28" s="3"/>
      <c r="S28" s="2">
        <f>ROUND(SUM(S15:S18)+SUM(S21:S27),5)</f>
        <v>49126.13</v>
      </c>
      <c r="T28" s="3"/>
      <c r="U28" s="2">
        <f>ROUND(SUM(U15:U18)+SUM(U21:U27),5)</f>
        <v>89456.63</v>
      </c>
      <c r="V28" s="3"/>
      <c r="W28" s="2">
        <f>ROUND(SUM(W15:W18)+SUM(W21:W27),5)</f>
        <v>15150</v>
      </c>
      <c r="X28" s="3"/>
      <c r="Y28" s="2">
        <f>ROUND(SUM(Y15:Y18)+SUM(Y21:Y27),5)</f>
        <v>286800.82</v>
      </c>
      <c r="Z28" s="3"/>
      <c r="AA28" s="2">
        <f>ROUND(SUM(AA15:AA18)+SUM(AA21:AA27),5)</f>
        <v>21126.41</v>
      </c>
      <c r="AB28" s="3"/>
      <c r="AC28" s="2">
        <f>ROUND(SUM(AC15:AC18)+SUM(AC21:AC27),5)</f>
        <v>13440.19</v>
      </c>
      <c r="AD28" s="3"/>
      <c r="AE28" s="2">
        <f>ROUND(SUM(AE15:AE18)+SUM(AE21:AE27),5)</f>
        <v>23335.55</v>
      </c>
      <c r="AF28" s="3"/>
      <c r="AG28" s="2">
        <f t="shared" si="0"/>
        <v>612823.80000000005</v>
      </c>
    </row>
    <row r="29" spans="1:33" x14ac:dyDescent="0.3">
      <c r="A29" s="1"/>
      <c r="B29" s="1"/>
      <c r="C29" s="1"/>
      <c r="D29" s="1"/>
      <c r="E29" s="1"/>
      <c r="F29" s="1" t="s">
        <v>48</v>
      </c>
      <c r="G29" s="1"/>
      <c r="H29" s="1"/>
      <c r="I29" s="2"/>
      <c r="J29" s="3"/>
      <c r="K29" s="2"/>
      <c r="L29" s="3"/>
      <c r="M29" s="2"/>
      <c r="N29" s="3"/>
      <c r="O29" s="2"/>
      <c r="P29" s="3"/>
      <c r="Q29" s="2"/>
      <c r="R29" s="3"/>
      <c r="S29" s="2"/>
      <c r="T29" s="3"/>
      <c r="U29" s="2"/>
      <c r="V29" s="3"/>
      <c r="W29" s="2"/>
      <c r="X29" s="3"/>
      <c r="Y29" s="2"/>
      <c r="Z29" s="3"/>
      <c r="AA29" s="2"/>
      <c r="AB29" s="3"/>
      <c r="AC29" s="2"/>
      <c r="AD29" s="3"/>
      <c r="AE29" s="2"/>
      <c r="AF29" s="3"/>
      <c r="AG29" s="2"/>
    </row>
    <row r="30" spans="1:33" x14ac:dyDescent="0.3">
      <c r="A30" s="1"/>
      <c r="B30" s="1"/>
      <c r="C30" s="1"/>
      <c r="D30" s="1"/>
      <c r="E30" s="1"/>
      <c r="F30" s="1"/>
      <c r="G30" s="1" t="s">
        <v>49</v>
      </c>
      <c r="H30" s="1"/>
      <c r="I30" s="2">
        <v>28420.15</v>
      </c>
      <c r="J30" s="3"/>
      <c r="K30" s="2">
        <v>47669.51</v>
      </c>
      <c r="L30" s="3"/>
      <c r="M30" s="2">
        <v>1139.8499999999999</v>
      </c>
      <c r="N30" s="3"/>
      <c r="O30" s="2">
        <v>10877.57</v>
      </c>
      <c r="P30" s="3"/>
      <c r="Q30" s="2">
        <v>2581.67</v>
      </c>
      <c r="R30" s="3"/>
      <c r="S30" s="2">
        <v>0</v>
      </c>
      <c r="T30" s="3"/>
      <c r="U30" s="2">
        <v>47479.96</v>
      </c>
      <c r="V30" s="3"/>
      <c r="W30" s="2">
        <v>0</v>
      </c>
      <c r="X30" s="3"/>
      <c r="Y30" s="2">
        <v>184378</v>
      </c>
      <c r="Z30" s="3"/>
      <c r="AA30" s="2">
        <v>17591.02</v>
      </c>
      <c r="AB30" s="3"/>
      <c r="AC30" s="2">
        <v>20786.009999999998</v>
      </c>
      <c r="AD30" s="3"/>
      <c r="AE30" s="2">
        <v>44626.03</v>
      </c>
      <c r="AF30" s="3"/>
      <c r="AG30" s="2">
        <f t="shared" ref="AG30:AG44" si="1">ROUND(SUM(I30:AE30),5)</f>
        <v>405549.77</v>
      </c>
    </row>
    <row r="31" spans="1:33" x14ac:dyDescent="0.3">
      <c r="A31" s="1"/>
      <c r="B31" s="1"/>
      <c r="C31" s="1"/>
      <c r="D31" s="1"/>
      <c r="E31" s="1"/>
      <c r="F31" s="1"/>
      <c r="G31" s="1" t="s">
        <v>50</v>
      </c>
      <c r="H31" s="1"/>
      <c r="I31" s="2">
        <v>0</v>
      </c>
      <c r="J31" s="3"/>
      <c r="K31" s="2">
        <v>0</v>
      </c>
      <c r="L31" s="3"/>
      <c r="M31" s="2">
        <v>0</v>
      </c>
      <c r="N31" s="3"/>
      <c r="O31" s="2">
        <v>0</v>
      </c>
      <c r="P31" s="3"/>
      <c r="Q31" s="2">
        <v>0</v>
      </c>
      <c r="R31" s="3"/>
      <c r="S31" s="2">
        <v>0</v>
      </c>
      <c r="T31" s="3"/>
      <c r="U31" s="2">
        <v>0</v>
      </c>
      <c r="V31" s="3"/>
      <c r="W31" s="2">
        <v>0</v>
      </c>
      <c r="X31" s="3"/>
      <c r="Y31" s="2">
        <v>180</v>
      </c>
      <c r="Z31" s="3"/>
      <c r="AA31" s="2">
        <v>1440</v>
      </c>
      <c r="AB31" s="3"/>
      <c r="AC31" s="2">
        <v>3410</v>
      </c>
      <c r="AD31" s="3"/>
      <c r="AE31" s="2">
        <v>1740</v>
      </c>
      <c r="AF31" s="3"/>
      <c r="AG31" s="2">
        <f t="shared" si="1"/>
        <v>6770</v>
      </c>
    </row>
    <row r="32" spans="1:33" x14ac:dyDescent="0.3">
      <c r="A32" s="1"/>
      <c r="B32" s="1"/>
      <c r="C32" s="1"/>
      <c r="D32" s="1"/>
      <c r="E32" s="1"/>
      <c r="F32" s="1"/>
      <c r="G32" s="1" t="s">
        <v>229</v>
      </c>
      <c r="H32" s="1"/>
      <c r="I32" s="2">
        <v>0</v>
      </c>
      <c r="J32" s="3"/>
      <c r="K32" s="2">
        <v>0</v>
      </c>
      <c r="L32" s="3"/>
      <c r="M32" s="2">
        <v>0</v>
      </c>
      <c r="N32" s="3"/>
      <c r="O32" s="2">
        <v>0</v>
      </c>
      <c r="P32" s="3"/>
      <c r="Q32" s="2">
        <v>0</v>
      </c>
      <c r="R32" s="3"/>
      <c r="S32" s="2">
        <v>0</v>
      </c>
      <c r="T32" s="3"/>
      <c r="U32" s="2">
        <v>0</v>
      </c>
      <c r="V32" s="3"/>
      <c r="W32" s="2">
        <v>0</v>
      </c>
      <c r="X32" s="3"/>
      <c r="Y32" s="2">
        <v>0</v>
      </c>
      <c r="Z32" s="3"/>
      <c r="AA32" s="2">
        <v>25</v>
      </c>
      <c r="AB32" s="3"/>
      <c r="AC32" s="2">
        <v>50</v>
      </c>
      <c r="AD32" s="3"/>
      <c r="AE32" s="2">
        <v>0</v>
      </c>
      <c r="AF32" s="3"/>
      <c r="AG32" s="2">
        <f t="shared" si="1"/>
        <v>75</v>
      </c>
    </row>
    <row r="33" spans="1:33" x14ac:dyDescent="0.3">
      <c r="A33" s="1"/>
      <c r="B33" s="1"/>
      <c r="C33" s="1"/>
      <c r="D33" s="1"/>
      <c r="E33" s="1"/>
      <c r="F33" s="1"/>
      <c r="G33" s="1" t="s">
        <v>51</v>
      </c>
      <c r="H33" s="1"/>
      <c r="I33" s="2">
        <v>0</v>
      </c>
      <c r="J33" s="3"/>
      <c r="K33" s="2">
        <v>0</v>
      </c>
      <c r="L33" s="3"/>
      <c r="M33" s="2">
        <v>0</v>
      </c>
      <c r="N33" s="3"/>
      <c r="O33" s="2">
        <v>0</v>
      </c>
      <c r="P33" s="3"/>
      <c r="Q33" s="2">
        <v>0</v>
      </c>
      <c r="R33" s="3"/>
      <c r="S33" s="2">
        <v>1386.41</v>
      </c>
      <c r="T33" s="3"/>
      <c r="U33" s="2">
        <v>0</v>
      </c>
      <c r="V33" s="3"/>
      <c r="W33" s="2">
        <v>0</v>
      </c>
      <c r="X33" s="3"/>
      <c r="Y33" s="2">
        <v>0</v>
      </c>
      <c r="Z33" s="3"/>
      <c r="AA33" s="2">
        <v>47.5</v>
      </c>
      <c r="AB33" s="3"/>
      <c r="AC33" s="2">
        <v>599.20000000000005</v>
      </c>
      <c r="AD33" s="3"/>
      <c r="AE33" s="2">
        <v>195.18</v>
      </c>
      <c r="AF33" s="3"/>
      <c r="AG33" s="2">
        <f t="shared" si="1"/>
        <v>2228.29</v>
      </c>
    </row>
    <row r="34" spans="1:33" x14ac:dyDescent="0.3">
      <c r="A34" s="1"/>
      <c r="B34" s="1"/>
      <c r="C34" s="1"/>
      <c r="D34" s="1"/>
      <c r="E34" s="1"/>
      <c r="F34" s="1"/>
      <c r="G34" s="1" t="s">
        <v>52</v>
      </c>
      <c r="H34" s="1"/>
      <c r="I34" s="2">
        <v>0</v>
      </c>
      <c r="J34" s="3"/>
      <c r="K34" s="2">
        <v>0</v>
      </c>
      <c r="L34" s="3"/>
      <c r="M34" s="2">
        <v>0</v>
      </c>
      <c r="N34" s="3"/>
      <c r="O34" s="2">
        <v>0</v>
      </c>
      <c r="P34" s="3"/>
      <c r="Q34" s="2">
        <v>0</v>
      </c>
      <c r="R34" s="3"/>
      <c r="S34" s="2">
        <v>0</v>
      </c>
      <c r="T34" s="3"/>
      <c r="U34" s="2">
        <v>0</v>
      </c>
      <c r="V34" s="3"/>
      <c r="W34" s="2">
        <v>0</v>
      </c>
      <c r="X34" s="3"/>
      <c r="Y34" s="2">
        <v>0</v>
      </c>
      <c r="Z34" s="3"/>
      <c r="AA34" s="2">
        <v>7.32</v>
      </c>
      <c r="AB34" s="3"/>
      <c r="AC34" s="2">
        <v>0</v>
      </c>
      <c r="AD34" s="3"/>
      <c r="AE34" s="2">
        <v>0</v>
      </c>
      <c r="AF34" s="3"/>
      <c r="AG34" s="2">
        <f t="shared" si="1"/>
        <v>7.32</v>
      </c>
    </row>
    <row r="35" spans="1:33" x14ac:dyDescent="0.3">
      <c r="A35" s="1"/>
      <c r="B35" s="1"/>
      <c r="C35" s="1"/>
      <c r="D35" s="1"/>
      <c r="E35" s="1"/>
      <c r="F35" s="1"/>
      <c r="G35" s="1" t="s">
        <v>230</v>
      </c>
      <c r="H35" s="1"/>
      <c r="I35" s="2">
        <v>0</v>
      </c>
      <c r="J35" s="3"/>
      <c r="K35" s="2">
        <v>0</v>
      </c>
      <c r="L35" s="3"/>
      <c r="M35" s="2">
        <v>0</v>
      </c>
      <c r="N35" s="3"/>
      <c r="O35" s="2">
        <v>0</v>
      </c>
      <c r="P35" s="3"/>
      <c r="Q35" s="2">
        <v>0</v>
      </c>
      <c r="R35" s="3"/>
      <c r="S35" s="2">
        <v>0</v>
      </c>
      <c r="T35" s="3"/>
      <c r="U35" s="2">
        <v>0</v>
      </c>
      <c r="V35" s="3"/>
      <c r="W35" s="2">
        <v>5058.01</v>
      </c>
      <c r="X35" s="3"/>
      <c r="Y35" s="2">
        <v>480</v>
      </c>
      <c r="Z35" s="3"/>
      <c r="AA35" s="2">
        <v>0</v>
      </c>
      <c r="AB35" s="3"/>
      <c r="AC35" s="2">
        <v>795</v>
      </c>
      <c r="AD35" s="3"/>
      <c r="AE35" s="2">
        <v>0</v>
      </c>
      <c r="AF35" s="3"/>
      <c r="AG35" s="2">
        <f t="shared" si="1"/>
        <v>6333.01</v>
      </c>
    </row>
    <row r="36" spans="1:33" x14ac:dyDescent="0.3">
      <c r="A36" s="1"/>
      <c r="B36" s="1"/>
      <c r="C36" s="1"/>
      <c r="D36" s="1"/>
      <c r="E36" s="1"/>
      <c r="F36" s="1"/>
      <c r="G36" s="1" t="s">
        <v>231</v>
      </c>
      <c r="H36" s="1"/>
      <c r="I36" s="2">
        <v>0</v>
      </c>
      <c r="J36" s="3"/>
      <c r="K36" s="2">
        <v>0</v>
      </c>
      <c r="L36" s="3"/>
      <c r="M36" s="2">
        <v>0</v>
      </c>
      <c r="N36" s="3"/>
      <c r="O36" s="2">
        <v>0</v>
      </c>
      <c r="P36" s="3"/>
      <c r="Q36" s="2">
        <v>0</v>
      </c>
      <c r="R36" s="3"/>
      <c r="S36" s="2">
        <v>0</v>
      </c>
      <c r="T36" s="3"/>
      <c r="U36" s="2">
        <v>0</v>
      </c>
      <c r="V36" s="3"/>
      <c r="W36" s="2">
        <v>0</v>
      </c>
      <c r="X36" s="3"/>
      <c r="Y36" s="2">
        <v>0</v>
      </c>
      <c r="Z36" s="3"/>
      <c r="AA36" s="2">
        <v>0</v>
      </c>
      <c r="AB36" s="3"/>
      <c r="AC36" s="2">
        <v>1442.15</v>
      </c>
      <c r="AD36" s="3"/>
      <c r="AE36" s="2">
        <v>0</v>
      </c>
      <c r="AF36" s="3"/>
      <c r="AG36" s="2">
        <f t="shared" si="1"/>
        <v>1442.15</v>
      </c>
    </row>
    <row r="37" spans="1:33" x14ac:dyDescent="0.3">
      <c r="A37" s="1"/>
      <c r="B37" s="1"/>
      <c r="C37" s="1"/>
      <c r="D37" s="1"/>
      <c r="E37" s="1"/>
      <c r="F37" s="1"/>
      <c r="G37" s="1" t="s">
        <v>53</v>
      </c>
      <c r="H37" s="1"/>
      <c r="I37" s="2">
        <v>0</v>
      </c>
      <c r="J37" s="3"/>
      <c r="K37" s="2">
        <v>0</v>
      </c>
      <c r="L37" s="3"/>
      <c r="M37" s="2">
        <v>0</v>
      </c>
      <c r="N37" s="3"/>
      <c r="O37" s="2">
        <v>0</v>
      </c>
      <c r="P37" s="3"/>
      <c r="Q37" s="2">
        <v>0</v>
      </c>
      <c r="R37" s="3"/>
      <c r="S37" s="2">
        <v>0</v>
      </c>
      <c r="T37" s="3"/>
      <c r="U37" s="2">
        <v>0</v>
      </c>
      <c r="V37" s="3"/>
      <c r="W37" s="2">
        <v>0</v>
      </c>
      <c r="X37" s="3"/>
      <c r="Y37" s="2">
        <v>0</v>
      </c>
      <c r="Z37" s="3"/>
      <c r="AA37" s="2">
        <v>0</v>
      </c>
      <c r="AB37" s="3"/>
      <c r="AC37" s="2">
        <v>0</v>
      </c>
      <c r="AD37" s="3"/>
      <c r="AE37" s="2">
        <v>25</v>
      </c>
      <c r="AF37" s="3"/>
      <c r="AG37" s="2">
        <f t="shared" si="1"/>
        <v>25</v>
      </c>
    </row>
    <row r="38" spans="1:33" ht="15" thickBot="1" x14ac:dyDescent="0.35">
      <c r="A38" s="1"/>
      <c r="B38" s="1"/>
      <c r="C38" s="1"/>
      <c r="D38" s="1"/>
      <c r="E38" s="1"/>
      <c r="F38" s="1"/>
      <c r="G38" s="1" t="s">
        <v>232</v>
      </c>
      <c r="H38" s="1"/>
      <c r="I38" s="4">
        <v>0</v>
      </c>
      <c r="J38" s="3"/>
      <c r="K38" s="4">
        <v>0</v>
      </c>
      <c r="L38" s="3"/>
      <c r="M38" s="4">
        <v>0</v>
      </c>
      <c r="N38" s="3"/>
      <c r="O38" s="4">
        <v>0</v>
      </c>
      <c r="P38" s="3"/>
      <c r="Q38" s="4">
        <v>0</v>
      </c>
      <c r="R38" s="3"/>
      <c r="S38" s="4">
        <v>0</v>
      </c>
      <c r="T38" s="3"/>
      <c r="U38" s="4">
        <v>0</v>
      </c>
      <c r="V38" s="3"/>
      <c r="W38" s="4">
        <v>0</v>
      </c>
      <c r="X38" s="3"/>
      <c r="Y38" s="4">
        <v>0</v>
      </c>
      <c r="Z38" s="3"/>
      <c r="AA38" s="4">
        <v>0</v>
      </c>
      <c r="AB38" s="3"/>
      <c r="AC38" s="4">
        <v>415</v>
      </c>
      <c r="AD38" s="3"/>
      <c r="AE38" s="4">
        <v>0</v>
      </c>
      <c r="AF38" s="3"/>
      <c r="AG38" s="4">
        <f t="shared" si="1"/>
        <v>415</v>
      </c>
    </row>
    <row r="39" spans="1:33" x14ac:dyDescent="0.3">
      <c r="A39" s="1"/>
      <c r="B39" s="1"/>
      <c r="C39" s="1"/>
      <c r="D39" s="1"/>
      <c r="E39" s="1"/>
      <c r="F39" s="1" t="s">
        <v>54</v>
      </c>
      <c r="G39" s="1"/>
      <c r="H39" s="1"/>
      <c r="I39" s="2">
        <f>ROUND(SUM(I29:I38),5)</f>
        <v>28420.15</v>
      </c>
      <c r="J39" s="3"/>
      <c r="K39" s="2">
        <f>ROUND(SUM(K29:K38),5)</f>
        <v>47669.51</v>
      </c>
      <c r="L39" s="3"/>
      <c r="M39" s="2">
        <f>ROUND(SUM(M29:M38),5)</f>
        <v>1139.8499999999999</v>
      </c>
      <c r="N39" s="3"/>
      <c r="O39" s="2">
        <f>ROUND(SUM(O29:O38),5)</f>
        <v>10877.57</v>
      </c>
      <c r="P39" s="3"/>
      <c r="Q39" s="2">
        <f>ROUND(SUM(Q29:Q38),5)</f>
        <v>2581.67</v>
      </c>
      <c r="R39" s="3"/>
      <c r="S39" s="2">
        <f>ROUND(SUM(S29:S38),5)</f>
        <v>1386.41</v>
      </c>
      <c r="T39" s="3"/>
      <c r="U39" s="2">
        <f>ROUND(SUM(U29:U38),5)</f>
        <v>47479.96</v>
      </c>
      <c r="V39" s="3"/>
      <c r="W39" s="2">
        <f>ROUND(SUM(W29:W38),5)</f>
        <v>5058.01</v>
      </c>
      <c r="X39" s="3"/>
      <c r="Y39" s="2">
        <f>ROUND(SUM(Y29:Y38),5)</f>
        <v>185038</v>
      </c>
      <c r="Z39" s="3"/>
      <c r="AA39" s="2">
        <f>ROUND(SUM(AA29:AA38),5)</f>
        <v>19110.84</v>
      </c>
      <c r="AB39" s="3"/>
      <c r="AC39" s="2">
        <f>ROUND(SUM(AC29:AC38),5)</f>
        <v>27497.360000000001</v>
      </c>
      <c r="AD39" s="3"/>
      <c r="AE39" s="2">
        <f>ROUND(SUM(AE29:AE38),5)</f>
        <v>46586.21</v>
      </c>
      <c r="AF39" s="3"/>
      <c r="AG39" s="2">
        <f t="shared" si="1"/>
        <v>422845.54</v>
      </c>
    </row>
    <row r="40" spans="1:33" x14ac:dyDescent="0.3">
      <c r="A40" s="1"/>
      <c r="B40" s="1"/>
      <c r="C40" s="1"/>
      <c r="D40" s="1"/>
      <c r="E40" s="1"/>
      <c r="F40" s="1" t="s">
        <v>233</v>
      </c>
      <c r="G40" s="1"/>
      <c r="H40" s="1"/>
      <c r="I40" s="2">
        <v>0</v>
      </c>
      <c r="J40" s="3"/>
      <c r="K40" s="2">
        <v>200000</v>
      </c>
      <c r="L40" s="3"/>
      <c r="M40" s="2">
        <v>0</v>
      </c>
      <c r="N40" s="3"/>
      <c r="O40" s="2">
        <v>0</v>
      </c>
      <c r="P40" s="3"/>
      <c r="Q40" s="2">
        <v>0</v>
      </c>
      <c r="R40" s="3"/>
      <c r="S40" s="2">
        <v>0</v>
      </c>
      <c r="T40" s="3"/>
      <c r="U40" s="2">
        <v>0</v>
      </c>
      <c r="V40" s="3"/>
      <c r="W40" s="2">
        <v>0</v>
      </c>
      <c r="X40" s="3"/>
      <c r="Y40" s="2">
        <v>0</v>
      </c>
      <c r="Z40" s="3"/>
      <c r="AA40" s="2">
        <v>0</v>
      </c>
      <c r="AB40" s="3"/>
      <c r="AC40" s="2">
        <v>0</v>
      </c>
      <c r="AD40" s="3"/>
      <c r="AE40" s="2">
        <v>0</v>
      </c>
      <c r="AF40" s="3"/>
      <c r="AG40" s="2">
        <f t="shared" si="1"/>
        <v>200000</v>
      </c>
    </row>
    <row r="41" spans="1:33" ht="15" thickBot="1" x14ac:dyDescent="0.35">
      <c r="A41" s="1"/>
      <c r="B41" s="1"/>
      <c r="C41" s="1"/>
      <c r="D41" s="1"/>
      <c r="E41" s="1"/>
      <c r="F41" s="1" t="s">
        <v>234</v>
      </c>
      <c r="G41" s="1"/>
      <c r="H41" s="1"/>
      <c r="I41" s="2">
        <v>5605.54</v>
      </c>
      <c r="J41" s="3"/>
      <c r="K41" s="2">
        <v>0</v>
      </c>
      <c r="L41" s="3"/>
      <c r="M41" s="2">
        <v>0</v>
      </c>
      <c r="N41" s="3"/>
      <c r="O41" s="2">
        <v>0</v>
      </c>
      <c r="P41" s="3"/>
      <c r="Q41" s="2">
        <v>0</v>
      </c>
      <c r="R41" s="3"/>
      <c r="S41" s="2">
        <v>0</v>
      </c>
      <c r="T41" s="3"/>
      <c r="U41" s="2">
        <v>0</v>
      </c>
      <c r="V41" s="3"/>
      <c r="W41" s="2">
        <v>0</v>
      </c>
      <c r="X41" s="3"/>
      <c r="Y41" s="2">
        <v>0</v>
      </c>
      <c r="Z41" s="3"/>
      <c r="AA41" s="2">
        <v>0</v>
      </c>
      <c r="AB41" s="3"/>
      <c r="AC41" s="2">
        <v>0</v>
      </c>
      <c r="AD41" s="3"/>
      <c r="AE41" s="2">
        <v>0</v>
      </c>
      <c r="AF41" s="3"/>
      <c r="AG41" s="2">
        <f t="shared" si="1"/>
        <v>5605.54</v>
      </c>
    </row>
    <row r="42" spans="1:33" ht="15" thickBot="1" x14ac:dyDescent="0.35">
      <c r="A42" s="1"/>
      <c r="B42" s="1"/>
      <c r="C42" s="1"/>
      <c r="D42" s="1"/>
      <c r="E42" s="1" t="s">
        <v>55</v>
      </c>
      <c r="F42" s="1"/>
      <c r="G42" s="1"/>
      <c r="H42" s="1"/>
      <c r="I42" s="5">
        <f>ROUND(I8+SUM(I12:I14)+I28+SUM(I39:I41),5)</f>
        <v>29275.74</v>
      </c>
      <c r="J42" s="3"/>
      <c r="K42" s="5">
        <f>ROUND(K8+SUM(K12:K14)+K28+SUM(K39:K41),5)</f>
        <v>341930.97</v>
      </c>
      <c r="L42" s="3"/>
      <c r="M42" s="5">
        <f>ROUND(M8+SUM(M12:M14)+M28+SUM(M39:M41),5)</f>
        <v>9771.67</v>
      </c>
      <c r="N42" s="3"/>
      <c r="O42" s="5">
        <f>ROUND(O8+SUM(O12:O14)+O28+SUM(O39:O41),5)</f>
        <v>155484.39000000001</v>
      </c>
      <c r="P42" s="3"/>
      <c r="Q42" s="5">
        <f>ROUND(Q8+SUM(Q12:Q14)+Q28+SUM(Q39:Q41),5)</f>
        <v>973895.4</v>
      </c>
      <c r="R42" s="3"/>
      <c r="S42" s="5">
        <f>ROUND(S8+SUM(S12:S14)+S28+SUM(S39:S41),5)</f>
        <v>69223.259999999995</v>
      </c>
      <c r="T42" s="3"/>
      <c r="U42" s="5">
        <f>ROUND(U8+SUM(U12:U14)+U28+SUM(U39:U41),5)</f>
        <v>150554.79999999999</v>
      </c>
      <c r="V42" s="3"/>
      <c r="W42" s="5">
        <f>ROUND(W8+SUM(W12:W14)+W28+SUM(W39:W41),5)</f>
        <v>43785.99</v>
      </c>
      <c r="X42" s="3"/>
      <c r="Y42" s="5">
        <f>ROUND(Y8+SUM(Y12:Y14)+Y28+SUM(Y39:Y41),5)</f>
        <v>479008.27</v>
      </c>
      <c r="Z42" s="3"/>
      <c r="AA42" s="5">
        <f>ROUND(AA8+SUM(AA12:AA14)+AA28+SUM(AA39:AA41),5)</f>
        <v>49471.62</v>
      </c>
      <c r="AB42" s="3"/>
      <c r="AC42" s="5">
        <f>ROUND(AC8+SUM(AC12:AC14)+AC28+SUM(AC39:AC41),5)</f>
        <v>66770.179999999993</v>
      </c>
      <c r="AD42" s="3"/>
      <c r="AE42" s="5">
        <f>ROUND(AE8+SUM(AE12:AE14)+AE28+SUM(AE39:AE41),5)</f>
        <v>77436.31</v>
      </c>
      <c r="AF42" s="3"/>
      <c r="AG42" s="5">
        <f t="shared" si="1"/>
        <v>2446608.6</v>
      </c>
    </row>
    <row r="43" spans="1:33" ht="15" thickBot="1" x14ac:dyDescent="0.35">
      <c r="A43" s="1"/>
      <c r="B43" s="1"/>
      <c r="C43" s="1"/>
      <c r="D43" s="1" t="s">
        <v>56</v>
      </c>
      <c r="E43" s="1"/>
      <c r="F43" s="1"/>
      <c r="G43" s="1"/>
      <c r="H43" s="1"/>
      <c r="I43" s="6">
        <f>ROUND(I7+I42,5)</f>
        <v>29275.74</v>
      </c>
      <c r="J43" s="3"/>
      <c r="K43" s="6">
        <f>ROUND(K7+K42,5)</f>
        <v>341930.97</v>
      </c>
      <c r="L43" s="3"/>
      <c r="M43" s="6">
        <f>ROUND(M7+M42,5)</f>
        <v>9771.67</v>
      </c>
      <c r="N43" s="3"/>
      <c r="O43" s="6">
        <f>ROUND(O7+O42,5)</f>
        <v>155484.39000000001</v>
      </c>
      <c r="P43" s="3"/>
      <c r="Q43" s="6">
        <f>ROUND(Q7+Q42,5)</f>
        <v>973895.4</v>
      </c>
      <c r="R43" s="3"/>
      <c r="S43" s="6">
        <f>ROUND(S7+S42,5)</f>
        <v>69223.259999999995</v>
      </c>
      <c r="T43" s="3"/>
      <c r="U43" s="6">
        <f>ROUND(U7+U42,5)</f>
        <v>150554.79999999999</v>
      </c>
      <c r="V43" s="3"/>
      <c r="W43" s="6">
        <f>ROUND(W7+W42,5)</f>
        <v>43785.99</v>
      </c>
      <c r="X43" s="3"/>
      <c r="Y43" s="6">
        <f>ROUND(Y7+Y42,5)</f>
        <v>479008.27</v>
      </c>
      <c r="Z43" s="3"/>
      <c r="AA43" s="6">
        <f>ROUND(AA7+AA42,5)</f>
        <v>49471.62</v>
      </c>
      <c r="AB43" s="3"/>
      <c r="AC43" s="6">
        <f>ROUND(AC7+AC42,5)</f>
        <v>66770.179999999993</v>
      </c>
      <c r="AD43" s="3"/>
      <c r="AE43" s="6">
        <f>ROUND(AE7+AE42,5)</f>
        <v>77436.31</v>
      </c>
      <c r="AF43" s="3"/>
      <c r="AG43" s="6">
        <f t="shared" si="1"/>
        <v>2446608.6</v>
      </c>
    </row>
    <row r="44" spans="1:33" x14ac:dyDescent="0.3">
      <c r="A44" s="1"/>
      <c r="B44" s="1"/>
      <c r="C44" s="1" t="s">
        <v>57</v>
      </c>
      <c r="D44" s="1"/>
      <c r="E44" s="1"/>
      <c r="F44" s="1"/>
      <c r="G44" s="1"/>
      <c r="H44" s="1"/>
      <c r="I44" s="2">
        <f>I43</f>
        <v>29275.74</v>
      </c>
      <c r="J44" s="3"/>
      <c r="K44" s="2">
        <f>K43</f>
        <v>341930.97</v>
      </c>
      <c r="L44" s="3"/>
      <c r="M44" s="2">
        <f>M43</f>
        <v>9771.67</v>
      </c>
      <c r="N44" s="3"/>
      <c r="O44" s="2">
        <f>O43</f>
        <v>155484.39000000001</v>
      </c>
      <c r="P44" s="3"/>
      <c r="Q44" s="2">
        <f>Q43</f>
        <v>973895.4</v>
      </c>
      <c r="R44" s="3"/>
      <c r="S44" s="2">
        <f>S43</f>
        <v>69223.259999999995</v>
      </c>
      <c r="T44" s="3"/>
      <c r="U44" s="2">
        <f>U43</f>
        <v>150554.79999999999</v>
      </c>
      <c r="V44" s="3"/>
      <c r="W44" s="2">
        <f>W43</f>
        <v>43785.99</v>
      </c>
      <c r="X44" s="3"/>
      <c r="Y44" s="2">
        <f>Y43</f>
        <v>479008.27</v>
      </c>
      <c r="Z44" s="3"/>
      <c r="AA44" s="2">
        <f>AA43</f>
        <v>49471.62</v>
      </c>
      <c r="AB44" s="3"/>
      <c r="AC44" s="2">
        <f>AC43</f>
        <v>66770.179999999993</v>
      </c>
      <c r="AD44" s="3"/>
      <c r="AE44" s="2">
        <f>AE43</f>
        <v>77436.31</v>
      </c>
      <c r="AF44" s="3"/>
      <c r="AG44" s="2">
        <f t="shared" si="1"/>
        <v>2446608.6</v>
      </c>
    </row>
    <row r="45" spans="1:33" x14ac:dyDescent="0.3">
      <c r="A45" s="1"/>
      <c r="B45" s="1"/>
      <c r="C45" s="1"/>
      <c r="D45" s="1" t="s">
        <v>58</v>
      </c>
      <c r="E45" s="1"/>
      <c r="F45" s="1"/>
      <c r="G45" s="1"/>
      <c r="H45" s="1"/>
      <c r="I45" s="2"/>
      <c r="J45" s="3"/>
      <c r="K45" s="2"/>
      <c r="L45" s="3"/>
      <c r="M45" s="2"/>
      <c r="N45" s="3"/>
      <c r="O45" s="2"/>
      <c r="P45" s="3"/>
      <c r="Q45" s="2"/>
      <c r="R45" s="3"/>
      <c r="S45" s="2"/>
      <c r="T45" s="3"/>
      <c r="U45" s="2"/>
      <c r="V45" s="3"/>
      <c r="W45" s="2"/>
      <c r="X45" s="3"/>
      <c r="Y45" s="2"/>
      <c r="Z45" s="3"/>
      <c r="AA45" s="2"/>
      <c r="AB45" s="3"/>
      <c r="AC45" s="2"/>
      <c r="AD45" s="3"/>
      <c r="AE45" s="2"/>
      <c r="AF45" s="3"/>
      <c r="AG45" s="2"/>
    </row>
    <row r="46" spans="1:33" x14ac:dyDescent="0.3">
      <c r="A46" s="1"/>
      <c r="B46" s="1"/>
      <c r="C46" s="1"/>
      <c r="D46" s="1"/>
      <c r="E46" s="1" t="s">
        <v>59</v>
      </c>
      <c r="F46" s="1"/>
      <c r="G46" s="1"/>
      <c r="H46" s="1"/>
      <c r="I46" s="2">
        <v>0</v>
      </c>
      <c r="J46" s="3"/>
      <c r="K46" s="2">
        <v>0</v>
      </c>
      <c r="L46" s="3"/>
      <c r="M46" s="2">
        <v>1010.04</v>
      </c>
      <c r="N46" s="3"/>
      <c r="O46" s="2">
        <v>0</v>
      </c>
      <c r="P46" s="3"/>
      <c r="Q46" s="2">
        <v>12078.52</v>
      </c>
      <c r="R46" s="3"/>
      <c r="S46" s="2">
        <v>0</v>
      </c>
      <c r="T46" s="3"/>
      <c r="U46" s="2">
        <v>0</v>
      </c>
      <c r="V46" s="3"/>
      <c r="W46" s="2">
        <v>0</v>
      </c>
      <c r="X46" s="3"/>
      <c r="Y46" s="2">
        <v>0</v>
      </c>
      <c r="Z46" s="3"/>
      <c r="AA46" s="2">
        <v>0</v>
      </c>
      <c r="AB46" s="3"/>
      <c r="AC46" s="2">
        <v>0</v>
      </c>
      <c r="AD46" s="3"/>
      <c r="AE46" s="2">
        <v>0</v>
      </c>
      <c r="AF46" s="3"/>
      <c r="AG46" s="2">
        <f>ROUND(SUM(I46:AE46),5)</f>
        <v>13088.56</v>
      </c>
    </row>
    <row r="47" spans="1:33" x14ac:dyDescent="0.3">
      <c r="A47" s="1"/>
      <c r="B47" s="1"/>
      <c r="C47" s="1"/>
      <c r="D47" s="1"/>
      <c r="E47" s="1" t="s">
        <v>242</v>
      </c>
      <c r="F47" s="1"/>
      <c r="G47" s="1"/>
      <c r="H47" s="1"/>
      <c r="I47" s="2">
        <v>0</v>
      </c>
      <c r="J47" s="3"/>
      <c r="K47" s="2">
        <v>0</v>
      </c>
      <c r="L47" s="3"/>
      <c r="M47" s="2">
        <v>0</v>
      </c>
      <c r="N47" s="3"/>
      <c r="O47" s="2">
        <v>0</v>
      </c>
      <c r="P47" s="3"/>
      <c r="Q47" s="2">
        <v>0</v>
      </c>
      <c r="R47" s="3"/>
      <c r="S47" s="2">
        <v>0</v>
      </c>
      <c r="T47" s="3"/>
      <c r="U47" s="2">
        <v>0</v>
      </c>
      <c r="V47" s="3"/>
      <c r="W47" s="2">
        <v>0</v>
      </c>
      <c r="X47" s="3"/>
      <c r="Y47" s="2">
        <v>0</v>
      </c>
      <c r="Z47" s="3"/>
      <c r="AA47" s="2">
        <v>0</v>
      </c>
      <c r="AB47" s="3"/>
      <c r="AC47" s="2">
        <v>0</v>
      </c>
      <c r="AD47" s="3"/>
      <c r="AE47" s="2">
        <v>0</v>
      </c>
      <c r="AF47" s="3"/>
      <c r="AG47" s="2">
        <f>ROUND(SUM(I47:AE47),5)</f>
        <v>0</v>
      </c>
    </row>
    <row r="48" spans="1:33" x14ac:dyDescent="0.3">
      <c r="A48" s="1"/>
      <c r="B48" s="1"/>
      <c r="C48" s="1"/>
      <c r="D48" s="1"/>
      <c r="E48" s="1" t="s">
        <v>60</v>
      </c>
      <c r="F48" s="1"/>
      <c r="G48" s="1"/>
      <c r="H48" s="1"/>
      <c r="I48" s="2"/>
      <c r="J48" s="3"/>
      <c r="K48" s="2"/>
      <c r="L48" s="3"/>
      <c r="M48" s="2"/>
      <c r="N48" s="3"/>
      <c r="O48" s="2"/>
      <c r="P48" s="3"/>
      <c r="Q48" s="2"/>
      <c r="R48" s="3"/>
      <c r="S48" s="2"/>
      <c r="T48" s="3"/>
      <c r="U48" s="2"/>
      <c r="V48" s="3"/>
      <c r="W48" s="2"/>
      <c r="X48" s="3"/>
      <c r="Y48" s="2"/>
      <c r="Z48" s="3"/>
      <c r="AA48" s="2"/>
      <c r="AB48" s="3"/>
      <c r="AC48" s="2"/>
      <c r="AD48" s="3"/>
      <c r="AE48" s="2"/>
      <c r="AF48" s="3"/>
      <c r="AG48" s="2"/>
    </row>
    <row r="49" spans="1:33" x14ac:dyDescent="0.3">
      <c r="A49" s="1"/>
      <c r="B49" s="1"/>
      <c r="C49" s="1"/>
      <c r="D49" s="1"/>
      <c r="E49" s="1"/>
      <c r="F49" s="1" t="s">
        <v>61</v>
      </c>
      <c r="G49" s="1"/>
      <c r="H49" s="1"/>
      <c r="I49" s="2">
        <v>149613.62</v>
      </c>
      <c r="J49" s="3"/>
      <c r="K49" s="2">
        <v>153473.47</v>
      </c>
      <c r="L49" s="3"/>
      <c r="M49" s="2">
        <v>164763.91</v>
      </c>
      <c r="N49" s="3"/>
      <c r="O49" s="2">
        <v>148232.13</v>
      </c>
      <c r="P49" s="3"/>
      <c r="Q49" s="2">
        <v>165552.22</v>
      </c>
      <c r="R49" s="3"/>
      <c r="S49" s="2">
        <v>173333.56</v>
      </c>
      <c r="T49" s="3"/>
      <c r="U49" s="2">
        <v>176661.39</v>
      </c>
      <c r="V49" s="3"/>
      <c r="W49" s="2">
        <v>179898.31</v>
      </c>
      <c r="X49" s="3"/>
      <c r="Y49" s="2">
        <v>169234.84</v>
      </c>
      <c r="Z49" s="3"/>
      <c r="AA49" s="2">
        <v>178926.54</v>
      </c>
      <c r="AB49" s="3"/>
      <c r="AC49" s="2">
        <v>167720.42000000001</v>
      </c>
      <c r="AD49" s="3"/>
      <c r="AE49" s="2">
        <v>171441.82</v>
      </c>
      <c r="AF49" s="3"/>
      <c r="AG49" s="2">
        <f t="shared" ref="AG49:AG59" si="2">ROUND(SUM(I49:AE49),5)</f>
        <v>1998852.23</v>
      </c>
    </row>
    <row r="50" spans="1:33" x14ac:dyDescent="0.3">
      <c r="A50" s="1"/>
      <c r="B50" s="1"/>
      <c r="C50" s="1"/>
      <c r="D50" s="1"/>
      <c r="E50" s="1"/>
      <c r="F50" s="1" t="s">
        <v>243</v>
      </c>
      <c r="G50" s="1"/>
      <c r="H50" s="1"/>
      <c r="I50" s="2">
        <v>4042</v>
      </c>
      <c r="J50" s="3"/>
      <c r="K50" s="2">
        <v>2078.1999999999998</v>
      </c>
      <c r="L50" s="3"/>
      <c r="M50" s="2">
        <v>2176.1</v>
      </c>
      <c r="N50" s="3"/>
      <c r="O50" s="2">
        <v>3764.8</v>
      </c>
      <c r="P50" s="3"/>
      <c r="Q50" s="2">
        <v>1996.2</v>
      </c>
      <c r="R50" s="3"/>
      <c r="S50" s="2">
        <v>2243.48</v>
      </c>
      <c r="T50" s="3"/>
      <c r="U50" s="2">
        <v>2490</v>
      </c>
      <c r="V50" s="3"/>
      <c r="W50" s="2">
        <v>4752.3999999999996</v>
      </c>
      <c r="X50" s="3"/>
      <c r="Y50" s="2">
        <v>2376.1999999999998</v>
      </c>
      <c r="Z50" s="3"/>
      <c r="AA50" s="2">
        <v>2376.1999999999998</v>
      </c>
      <c r="AB50" s="3"/>
      <c r="AC50" s="2">
        <v>2259</v>
      </c>
      <c r="AD50" s="3"/>
      <c r="AE50" s="2">
        <v>4518</v>
      </c>
      <c r="AF50" s="3"/>
      <c r="AG50" s="2">
        <f t="shared" si="2"/>
        <v>35072.58</v>
      </c>
    </row>
    <row r="51" spans="1:33" x14ac:dyDescent="0.3">
      <c r="A51" s="1"/>
      <c r="B51" s="1"/>
      <c r="C51" s="1"/>
      <c r="D51" s="1"/>
      <c r="E51" s="1"/>
      <c r="F51" s="1" t="s">
        <v>62</v>
      </c>
      <c r="G51" s="1"/>
      <c r="H51" s="1"/>
      <c r="I51" s="2">
        <v>0</v>
      </c>
      <c r="J51" s="3"/>
      <c r="K51" s="2">
        <v>0</v>
      </c>
      <c r="L51" s="3"/>
      <c r="M51" s="2">
        <v>0</v>
      </c>
      <c r="N51" s="3"/>
      <c r="O51" s="2">
        <v>0</v>
      </c>
      <c r="P51" s="3"/>
      <c r="Q51" s="2">
        <v>0</v>
      </c>
      <c r="R51" s="3"/>
      <c r="S51" s="2">
        <v>0</v>
      </c>
      <c r="T51" s="3"/>
      <c r="U51" s="2">
        <v>295.68</v>
      </c>
      <c r="V51" s="3"/>
      <c r="W51" s="2">
        <v>0</v>
      </c>
      <c r="X51" s="3"/>
      <c r="Y51" s="2">
        <v>0</v>
      </c>
      <c r="Z51" s="3"/>
      <c r="AA51" s="2">
        <v>0</v>
      </c>
      <c r="AB51" s="3"/>
      <c r="AC51" s="2">
        <v>0</v>
      </c>
      <c r="AD51" s="3"/>
      <c r="AE51" s="2">
        <v>0</v>
      </c>
      <c r="AF51" s="3"/>
      <c r="AG51" s="2">
        <f t="shared" si="2"/>
        <v>295.68</v>
      </c>
    </row>
    <row r="52" spans="1:33" x14ac:dyDescent="0.3">
      <c r="A52" s="1"/>
      <c r="B52" s="1"/>
      <c r="C52" s="1"/>
      <c r="D52" s="1"/>
      <c r="E52" s="1"/>
      <c r="F52" s="1" t="s">
        <v>146</v>
      </c>
      <c r="G52" s="1"/>
      <c r="H52" s="1"/>
      <c r="I52" s="2">
        <v>0</v>
      </c>
      <c r="J52" s="3"/>
      <c r="K52" s="2">
        <v>0</v>
      </c>
      <c r="L52" s="3"/>
      <c r="M52" s="2">
        <v>0</v>
      </c>
      <c r="N52" s="3"/>
      <c r="O52" s="2">
        <v>0</v>
      </c>
      <c r="P52" s="3"/>
      <c r="Q52" s="2">
        <v>0</v>
      </c>
      <c r="R52" s="3"/>
      <c r="S52" s="2">
        <v>0</v>
      </c>
      <c r="T52" s="3"/>
      <c r="U52" s="2">
        <v>0</v>
      </c>
      <c r="V52" s="3"/>
      <c r="W52" s="2">
        <v>0</v>
      </c>
      <c r="X52" s="3"/>
      <c r="Y52" s="2">
        <v>0</v>
      </c>
      <c r="Z52" s="3"/>
      <c r="AA52" s="2">
        <v>168.96</v>
      </c>
      <c r="AB52" s="3"/>
      <c r="AC52" s="2">
        <v>0</v>
      </c>
      <c r="AD52" s="3"/>
      <c r="AE52" s="2">
        <v>84.48</v>
      </c>
      <c r="AF52" s="3"/>
      <c r="AG52" s="2">
        <f t="shared" si="2"/>
        <v>253.44</v>
      </c>
    </row>
    <row r="53" spans="1:33" x14ac:dyDescent="0.3">
      <c r="A53" s="1"/>
      <c r="B53" s="1"/>
      <c r="C53" s="1"/>
      <c r="D53" s="1"/>
      <c r="E53" s="1"/>
      <c r="F53" s="1" t="s">
        <v>251</v>
      </c>
      <c r="G53" s="1"/>
      <c r="H53" s="1"/>
      <c r="I53" s="2">
        <v>0</v>
      </c>
      <c r="J53" s="3"/>
      <c r="K53" s="2">
        <v>0</v>
      </c>
      <c r="L53" s="3"/>
      <c r="M53" s="2">
        <v>100</v>
      </c>
      <c r="N53" s="3"/>
      <c r="O53" s="2">
        <v>0</v>
      </c>
      <c r="P53" s="3"/>
      <c r="Q53" s="2">
        <v>8</v>
      </c>
      <c r="R53" s="3"/>
      <c r="S53" s="2">
        <v>0</v>
      </c>
      <c r="T53" s="3"/>
      <c r="U53" s="2">
        <v>40</v>
      </c>
      <c r="V53" s="3"/>
      <c r="W53" s="2">
        <v>72</v>
      </c>
      <c r="X53" s="3"/>
      <c r="Y53" s="2">
        <v>0</v>
      </c>
      <c r="Z53" s="3"/>
      <c r="AA53" s="2">
        <v>0</v>
      </c>
      <c r="AB53" s="3"/>
      <c r="AC53" s="2">
        <v>0</v>
      </c>
      <c r="AD53" s="3"/>
      <c r="AE53" s="2">
        <v>0</v>
      </c>
      <c r="AF53" s="3"/>
      <c r="AG53" s="2">
        <f t="shared" si="2"/>
        <v>220</v>
      </c>
    </row>
    <row r="54" spans="1:33" x14ac:dyDescent="0.3">
      <c r="A54" s="1"/>
      <c r="B54" s="1"/>
      <c r="C54" s="1"/>
      <c r="D54" s="1"/>
      <c r="E54" s="1"/>
      <c r="F54" s="1" t="s">
        <v>63</v>
      </c>
      <c r="G54" s="1"/>
      <c r="H54" s="1"/>
      <c r="I54" s="2">
        <v>11450.15</v>
      </c>
      <c r="J54" s="3"/>
      <c r="K54" s="2">
        <v>11274.49</v>
      </c>
      <c r="L54" s="3"/>
      <c r="M54" s="2">
        <v>17866.22</v>
      </c>
      <c r="N54" s="3"/>
      <c r="O54" s="2">
        <v>10948.47</v>
      </c>
      <c r="P54" s="3"/>
      <c r="Q54" s="2">
        <v>13190.18</v>
      </c>
      <c r="R54" s="3"/>
      <c r="S54" s="2">
        <v>3468.4</v>
      </c>
      <c r="T54" s="3"/>
      <c r="U54" s="2">
        <v>3345.6</v>
      </c>
      <c r="V54" s="3"/>
      <c r="W54" s="2">
        <v>3691.13</v>
      </c>
      <c r="X54" s="3"/>
      <c r="Y54" s="2">
        <v>3999.95</v>
      </c>
      <c r="Z54" s="3"/>
      <c r="AA54" s="2">
        <v>12585.95</v>
      </c>
      <c r="AB54" s="3"/>
      <c r="AC54" s="2">
        <v>7996.91</v>
      </c>
      <c r="AD54" s="3"/>
      <c r="AE54" s="2">
        <v>12348.17</v>
      </c>
      <c r="AF54" s="3"/>
      <c r="AG54" s="2">
        <f t="shared" si="2"/>
        <v>112165.62</v>
      </c>
    </row>
    <row r="55" spans="1:33" x14ac:dyDescent="0.3">
      <c r="A55" s="1"/>
      <c r="B55" s="1"/>
      <c r="C55" s="1"/>
      <c r="D55" s="1"/>
      <c r="E55" s="1"/>
      <c r="F55" s="1" t="s">
        <v>64</v>
      </c>
      <c r="G55" s="1"/>
      <c r="H55" s="1"/>
      <c r="I55" s="2">
        <v>68326.820000000007</v>
      </c>
      <c r="J55" s="3"/>
      <c r="K55" s="2">
        <v>0</v>
      </c>
      <c r="L55" s="3"/>
      <c r="M55" s="2">
        <v>0</v>
      </c>
      <c r="N55" s="3"/>
      <c r="O55" s="2">
        <v>0</v>
      </c>
      <c r="P55" s="3"/>
      <c r="Q55" s="2">
        <v>0</v>
      </c>
      <c r="R55" s="3"/>
      <c r="S55" s="2">
        <v>0</v>
      </c>
      <c r="T55" s="3"/>
      <c r="U55" s="2">
        <v>32361.31</v>
      </c>
      <c r="V55" s="3"/>
      <c r="W55" s="2">
        <v>0</v>
      </c>
      <c r="X55" s="3"/>
      <c r="Y55" s="2">
        <v>0</v>
      </c>
      <c r="Z55" s="3"/>
      <c r="AA55" s="2">
        <v>0</v>
      </c>
      <c r="AB55" s="3"/>
      <c r="AC55" s="2">
        <v>77545.850000000006</v>
      </c>
      <c r="AD55" s="3"/>
      <c r="AE55" s="2">
        <v>-77545.850000000006</v>
      </c>
      <c r="AF55" s="3"/>
      <c r="AG55" s="2">
        <f t="shared" si="2"/>
        <v>100688.13</v>
      </c>
    </row>
    <row r="56" spans="1:33" x14ac:dyDescent="0.3">
      <c r="A56" s="1"/>
      <c r="B56" s="1"/>
      <c r="C56" s="1"/>
      <c r="D56" s="1"/>
      <c r="E56" s="1"/>
      <c r="F56" s="1" t="s">
        <v>65</v>
      </c>
      <c r="G56" s="1"/>
      <c r="H56" s="1"/>
      <c r="I56" s="2">
        <v>19604.689999999999</v>
      </c>
      <c r="J56" s="3"/>
      <c r="K56" s="2">
        <v>85986.01</v>
      </c>
      <c r="L56" s="3"/>
      <c r="M56" s="2">
        <v>22238.87</v>
      </c>
      <c r="N56" s="3"/>
      <c r="O56" s="2">
        <v>20856.419999999998</v>
      </c>
      <c r="P56" s="3"/>
      <c r="Q56" s="2">
        <v>29064.76</v>
      </c>
      <c r="R56" s="3"/>
      <c r="S56" s="2">
        <v>27987.759999999998</v>
      </c>
      <c r="T56" s="3"/>
      <c r="U56" s="2">
        <v>28194.26</v>
      </c>
      <c r="V56" s="3"/>
      <c r="W56" s="2">
        <v>30560.78</v>
      </c>
      <c r="X56" s="3"/>
      <c r="Y56" s="2">
        <v>28422.26</v>
      </c>
      <c r="Z56" s="3"/>
      <c r="AA56" s="2">
        <v>23946.32</v>
      </c>
      <c r="AB56" s="3"/>
      <c r="AC56" s="2">
        <v>29602.32</v>
      </c>
      <c r="AD56" s="3"/>
      <c r="AE56" s="2">
        <v>29226.32</v>
      </c>
      <c r="AF56" s="3"/>
      <c r="AG56" s="2">
        <f t="shared" si="2"/>
        <v>375690.77</v>
      </c>
    </row>
    <row r="57" spans="1:33" x14ac:dyDescent="0.3">
      <c r="A57" s="1"/>
      <c r="B57" s="1"/>
      <c r="C57" s="1"/>
      <c r="D57" s="1"/>
      <c r="E57" s="1"/>
      <c r="F57" s="1" t="s">
        <v>68</v>
      </c>
      <c r="G57" s="1"/>
      <c r="H57" s="1"/>
      <c r="I57" s="2">
        <v>29326.5</v>
      </c>
      <c r="J57" s="3"/>
      <c r="K57" s="2">
        <v>30465.7</v>
      </c>
      <c r="L57" s="3"/>
      <c r="M57" s="2">
        <v>32253.5</v>
      </c>
      <c r="N57" s="3"/>
      <c r="O57" s="2">
        <v>30303.23</v>
      </c>
      <c r="P57" s="3"/>
      <c r="Q57" s="2">
        <v>31993.279999999999</v>
      </c>
      <c r="R57" s="3"/>
      <c r="S57" s="2">
        <v>30078.44</v>
      </c>
      <c r="T57" s="3"/>
      <c r="U57" s="2">
        <v>30734.7</v>
      </c>
      <c r="V57" s="3"/>
      <c r="W57" s="2">
        <v>31451.33</v>
      </c>
      <c r="X57" s="3"/>
      <c r="Y57" s="2">
        <v>29537.45</v>
      </c>
      <c r="Z57" s="3"/>
      <c r="AA57" s="2">
        <v>32450.54</v>
      </c>
      <c r="AB57" s="3"/>
      <c r="AC57" s="2">
        <v>29711.7</v>
      </c>
      <c r="AD57" s="3"/>
      <c r="AE57" s="2">
        <v>35609.31</v>
      </c>
      <c r="AF57" s="3"/>
      <c r="AG57" s="2">
        <f t="shared" si="2"/>
        <v>373915.68</v>
      </c>
    </row>
    <row r="58" spans="1:33" ht="15" thickBot="1" x14ac:dyDescent="0.35">
      <c r="A58" s="1"/>
      <c r="B58" s="1"/>
      <c r="C58" s="1"/>
      <c r="D58" s="1"/>
      <c r="E58" s="1"/>
      <c r="F58" s="1" t="s">
        <v>69</v>
      </c>
      <c r="G58" s="1"/>
      <c r="H58" s="1"/>
      <c r="I58" s="4">
        <v>17006.97</v>
      </c>
      <c r="J58" s="3"/>
      <c r="K58" s="4">
        <v>16265.2</v>
      </c>
      <c r="L58" s="3"/>
      <c r="M58" s="4">
        <v>17376.54</v>
      </c>
      <c r="N58" s="3"/>
      <c r="O58" s="4">
        <v>13627.69</v>
      </c>
      <c r="P58" s="3"/>
      <c r="Q58" s="4">
        <v>14338.12</v>
      </c>
      <c r="R58" s="3"/>
      <c r="S58" s="4">
        <v>14326.61</v>
      </c>
      <c r="T58" s="3"/>
      <c r="U58" s="4">
        <v>16973.259999999998</v>
      </c>
      <c r="V58" s="3"/>
      <c r="W58" s="4">
        <v>17109.78</v>
      </c>
      <c r="X58" s="3"/>
      <c r="Y58" s="4">
        <v>16225.37</v>
      </c>
      <c r="Z58" s="3"/>
      <c r="AA58" s="4">
        <v>17314.939999999999</v>
      </c>
      <c r="AB58" s="3"/>
      <c r="AC58" s="4">
        <v>15726.71</v>
      </c>
      <c r="AD58" s="3"/>
      <c r="AE58" s="4">
        <v>16740.22</v>
      </c>
      <c r="AF58" s="3"/>
      <c r="AG58" s="4">
        <f t="shared" si="2"/>
        <v>193031.41</v>
      </c>
    </row>
    <row r="59" spans="1:33" x14ac:dyDescent="0.3">
      <c r="A59" s="1"/>
      <c r="B59" s="1"/>
      <c r="C59" s="1"/>
      <c r="D59" s="1"/>
      <c r="E59" s="1" t="s">
        <v>71</v>
      </c>
      <c r="F59" s="1"/>
      <c r="G59" s="1"/>
      <c r="H59" s="1"/>
      <c r="I59" s="2">
        <f>ROUND(SUM(I48:I58),5)</f>
        <v>299370.75</v>
      </c>
      <c r="J59" s="3"/>
      <c r="K59" s="2">
        <f>ROUND(SUM(K48:K58),5)</f>
        <v>299543.07</v>
      </c>
      <c r="L59" s="3"/>
      <c r="M59" s="2">
        <f>ROUND(SUM(M48:M58),5)</f>
        <v>256775.14</v>
      </c>
      <c r="N59" s="3"/>
      <c r="O59" s="2">
        <f>ROUND(SUM(O48:O58),5)</f>
        <v>227732.74</v>
      </c>
      <c r="P59" s="3"/>
      <c r="Q59" s="2">
        <f>ROUND(SUM(Q48:Q58),5)</f>
        <v>256142.76</v>
      </c>
      <c r="R59" s="3"/>
      <c r="S59" s="2">
        <f>ROUND(SUM(S48:S58),5)</f>
        <v>251438.25</v>
      </c>
      <c r="T59" s="3"/>
      <c r="U59" s="2">
        <f>ROUND(SUM(U48:U58),5)</f>
        <v>291096.2</v>
      </c>
      <c r="V59" s="3"/>
      <c r="W59" s="2">
        <f>ROUND(SUM(W48:W58),5)</f>
        <v>267535.73</v>
      </c>
      <c r="X59" s="3"/>
      <c r="Y59" s="2">
        <f>ROUND(SUM(Y48:Y58),5)</f>
        <v>249796.07</v>
      </c>
      <c r="Z59" s="3"/>
      <c r="AA59" s="2">
        <f>ROUND(SUM(AA48:AA58),5)</f>
        <v>267769.45</v>
      </c>
      <c r="AB59" s="3"/>
      <c r="AC59" s="2">
        <f>ROUND(SUM(AC48:AC58),5)</f>
        <v>330562.90999999997</v>
      </c>
      <c r="AD59" s="3"/>
      <c r="AE59" s="2">
        <f>ROUND(SUM(AE48:AE58),5)</f>
        <v>192422.47</v>
      </c>
      <c r="AF59" s="3"/>
      <c r="AG59" s="2">
        <f t="shared" si="2"/>
        <v>3190185.54</v>
      </c>
    </row>
    <row r="60" spans="1:33" x14ac:dyDescent="0.3">
      <c r="A60" s="1"/>
      <c r="B60" s="1"/>
      <c r="C60" s="1"/>
      <c r="D60" s="1"/>
      <c r="E60" s="1" t="s">
        <v>72</v>
      </c>
      <c r="F60" s="1"/>
      <c r="G60" s="1"/>
      <c r="H60" s="1"/>
      <c r="I60" s="2"/>
      <c r="J60" s="3"/>
      <c r="K60" s="2"/>
      <c r="L60" s="3"/>
      <c r="M60" s="2"/>
      <c r="N60" s="3"/>
      <c r="O60" s="2"/>
      <c r="P60" s="3"/>
      <c r="Q60" s="2"/>
      <c r="R60" s="3"/>
      <c r="S60" s="2"/>
      <c r="T60" s="3"/>
      <c r="U60" s="2"/>
      <c r="V60" s="3"/>
      <c r="W60" s="2"/>
      <c r="X60" s="3"/>
      <c r="Y60" s="2"/>
      <c r="Z60" s="3"/>
      <c r="AA60" s="2"/>
      <c r="AB60" s="3"/>
      <c r="AC60" s="2"/>
      <c r="AD60" s="3"/>
      <c r="AE60" s="2"/>
      <c r="AF60" s="3"/>
      <c r="AG60" s="2"/>
    </row>
    <row r="61" spans="1:33" x14ac:dyDescent="0.3">
      <c r="A61" s="1"/>
      <c r="B61" s="1"/>
      <c r="C61" s="1"/>
      <c r="D61" s="1"/>
      <c r="E61" s="1"/>
      <c r="F61" s="1" t="s">
        <v>73</v>
      </c>
      <c r="G61" s="1"/>
      <c r="H61" s="1"/>
      <c r="I61" s="2">
        <v>0</v>
      </c>
      <c r="J61" s="3"/>
      <c r="K61" s="2">
        <v>-39.99</v>
      </c>
      <c r="L61" s="3"/>
      <c r="M61" s="2">
        <v>0</v>
      </c>
      <c r="N61" s="3"/>
      <c r="O61" s="2">
        <v>49.52</v>
      </c>
      <c r="P61" s="3"/>
      <c r="Q61" s="2">
        <v>0</v>
      </c>
      <c r="R61" s="3"/>
      <c r="S61" s="2">
        <v>11.99</v>
      </c>
      <c r="T61" s="3"/>
      <c r="U61" s="2">
        <v>0</v>
      </c>
      <c r="V61" s="3"/>
      <c r="W61" s="2">
        <v>0</v>
      </c>
      <c r="X61" s="3"/>
      <c r="Y61" s="2">
        <v>0</v>
      </c>
      <c r="Z61" s="3"/>
      <c r="AA61" s="2">
        <v>6134.04</v>
      </c>
      <c r="AB61" s="3"/>
      <c r="AC61" s="2">
        <v>76</v>
      </c>
      <c r="AD61" s="3"/>
      <c r="AE61" s="2">
        <v>158.24</v>
      </c>
      <c r="AF61" s="3"/>
      <c r="AG61" s="2">
        <f t="shared" ref="AG61:AG83" si="3">ROUND(SUM(I61:AE61),5)</f>
        <v>6389.8</v>
      </c>
    </row>
    <row r="62" spans="1:33" x14ac:dyDescent="0.3">
      <c r="A62" s="1"/>
      <c r="B62" s="1"/>
      <c r="C62" s="1"/>
      <c r="D62" s="1"/>
      <c r="E62" s="1"/>
      <c r="F62" s="1" t="s">
        <v>74</v>
      </c>
      <c r="G62" s="1"/>
      <c r="H62" s="1"/>
      <c r="I62" s="2">
        <v>0</v>
      </c>
      <c r="J62" s="3"/>
      <c r="K62" s="2">
        <v>342</v>
      </c>
      <c r="L62" s="3"/>
      <c r="M62" s="2">
        <v>0</v>
      </c>
      <c r="N62" s="3"/>
      <c r="O62" s="2">
        <v>1400</v>
      </c>
      <c r="P62" s="3"/>
      <c r="Q62" s="2">
        <v>0</v>
      </c>
      <c r="R62" s="3"/>
      <c r="S62" s="2">
        <v>1040</v>
      </c>
      <c r="T62" s="3"/>
      <c r="U62" s="2">
        <v>0</v>
      </c>
      <c r="V62" s="3"/>
      <c r="W62" s="2">
        <v>1500</v>
      </c>
      <c r="X62" s="3"/>
      <c r="Y62" s="2">
        <v>0</v>
      </c>
      <c r="Z62" s="3"/>
      <c r="AA62" s="2">
        <v>2200</v>
      </c>
      <c r="AB62" s="3"/>
      <c r="AC62" s="2">
        <v>0</v>
      </c>
      <c r="AD62" s="3"/>
      <c r="AE62" s="2">
        <v>0</v>
      </c>
      <c r="AF62" s="3"/>
      <c r="AG62" s="2">
        <f t="shared" si="3"/>
        <v>6482</v>
      </c>
    </row>
    <row r="63" spans="1:33" x14ac:dyDescent="0.3">
      <c r="A63" s="1"/>
      <c r="B63" s="1"/>
      <c r="C63" s="1"/>
      <c r="D63" s="1"/>
      <c r="E63" s="1"/>
      <c r="F63" s="1" t="s">
        <v>75</v>
      </c>
      <c r="G63" s="1"/>
      <c r="H63" s="1"/>
      <c r="I63" s="2">
        <v>0</v>
      </c>
      <c r="J63" s="3"/>
      <c r="K63" s="2">
        <v>1700</v>
      </c>
      <c r="L63" s="3"/>
      <c r="M63" s="2">
        <v>0</v>
      </c>
      <c r="N63" s="3"/>
      <c r="O63" s="2">
        <v>850</v>
      </c>
      <c r="P63" s="3"/>
      <c r="Q63" s="2">
        <v>1700</v>
      </c>
      <c r="R63" s="3"/>
      <c r="S63" s="2">
        <v>0</v>
      </c>
      <c r="T63" s="3"/>
      <c r="U63" s="2">
        <v>850</v>
      </c>
      <c r="V63" s="3"/>
      <c r="W63" s="2">
        <v>850</v>
      </c>
      <c r="X63" s="3"/>
      <c r="Y63" s="2">
        <v>850</v>
      </c>
      <c r="Z63" s="3"/>
      <c r="AA63" s="2">
        <v>850</v>
      </c>
      <c r="AB63" s="3"/>
      <c r="AC63" s="2">
        <v>850</v>
      </c>
      <c r="AD63" s="3"/>
      <c r="AE63" s="2">
        <v>1700</v>
      </c>
      <c r="AF63" s="3"/>
      <c r="AG63" s="2">
        <f t="shared" si="3"/>
        <v>10200</v>
      </c>
    </row>
    <row r="64" spans="1:33" x14ac:dyDescent="0.3">
      <c r="A64" s="1"/>
      <c r="B64" s="1"/>
      <c r="C64" s="1"/>
      <c r="D64" s="1"/>
      <c r="E64" s="1"/>
      <c r="F64" s="1" t="s">
        <v>76</v>
      </c>
      <c r="G64" s="1"/>
      <c r="H64" s="1"/>
      <c r="I64" s="2">
        <v>0</v>
      </c>
      <c r="J64" s="3"/>
      <c r="K64" s="2">
        <v>868.7</v>
      </c>
      <c r="L64" s="3"/>
      <c r="M64" s="2">
        <v>9442.07</v>
      </c>
      <c r="N64" s="3"/>
      <c r="O64" s="2">
        <v>5198</v>
      </c>
      <c r="P64" s="3"/>
      <c r="Q64" s="2">
        <v>5588.31</v>
      </c>
      <c r="R64" s="3"/>
      <c r="S64" s="2">
        <v>9322.17</v>
      </c>
      <c r="T64" s="3"/>
      <c r="U64" s="2">
        <v>7500.02</v>
      </c>
      <c r="V64" s="3"/>
      <c r="W64" s="2">
        <v>12921.87</v>
      </c>
      <c r="X64" s="3"/>
      <c r="Y64" s="2">
        <v>10086.86</v>
      </c>
      <c r="Z64" s="3"/>
      <c r="AA64" s="2">
        <v>5625</v>
      </c>
      <c r="AB64" s="3"/>
      <c r="AC64" s="2">
        <v>5550</v>
      </c>
      <c r="AD64" s="3"/>
      <c r="AE64" s="2">
        <v>10922.02</v>
      </c>
      <c r="AF64" s="3"/>
      <c r="AG64" s="2">
        <f t="shared" si="3"/>
        <v>83025.02</v>
      </c>
    </row>
    <row r="65" spans="1:33" x14ac:dyDescent="0.3">
      <c r="A65" s="1"/>
      <c r="B65" s="1"/>
      <c r="C65" s="1"/>
      <c r="D65" s="1"/>
      <c r="E65" s="1"/>
      <c r="F65" s="1" t="s">
        <v>77</v>
      </c>
      <c r="G65" s="1"/>
      <c r="H65" s="1"/>
      <c r="I65" s="2">
        <v>0</v>
      </c>
      <c r="J65" s="3"/>
      <c r="K65" s="2">
        <v>0</v>
      </c>
      <c r="L65" s="3"/>
      <c r="M65" s="2">
        <v>0</v>
      </c>
      <c r="N65" s="3"/>
      <c r="O65" s="2">
        <v>0</v>
      </c>
      <c r="P65" s="3"/>
      <c r="Q65" s="2">
        <v>0</v>
      </c>
      <c r="R65" s="3"/>
      <c r="S65" s="2">
        <v>0</v>
      </c>
      <c r="T65" s="3"/>
      <c r="U65" s="2">
        <v>0</v>
      </c>
      <c r="V65" s="3"/>
      <c r="W65" s="2">
        <v>3500</v>
      </c>
      <c r="X65" s="3"/>
      <c r="Y65" s="2">
        <v>0</v>
      </c>
      <c r="Z65" s="3"/>
      <c r="AA65" s="2">
        <v>0</v>
      </c>
      <c r="AB65" s="3"/>
      <c r="AC65" s="2">
        <v>0</v>
      </c>
      <c r="AD65" s="3"/>
      <c r="AE65" s="2">
        <v>3500</v>
      </c>
      <c r="AF65" s="3"/>
      <c r="AG65" s="2">
        <f t="shared" si="3"/>
        <v>7000</v>
      </c>
    </row>
    <row r="66" spans="1:33" x14ac:dyDescent="0.3">
      <c r="A66" s="1"/>
      <c r="B66" s="1"/>
      <c r="C66" s="1"/>
      <c r="D66" s="1"/>
      <c r="E66" s="1"/>
      <c r="F66" s="1" t="s">
        <v>78</v>
      </c>
      <c r="G66" s="1"/>
      <c r="H66" s="1"/>
      <c r="I66" s="2">
        <v>257.5</v>
      </c>
      <c r="J66" s="3"/>
      <c r="K66" s="2">
        <v>0</v>
      </c>
      <c r="L66" s="3"/>
      <c r="M66" s="2">
        <v>0</v>
      </c>
      <c r="N66" s="3"/>
      <c r="O66" s="2">
        <v>158.19999999999999</v>
      </c>
      <c r="P66" s="3"/>
      <c r="Q66" s="2">
        <v>39.950000000000003</v>
      </c>
      <c r="R66" s="3"/>
      <c r="S66" s="2">
        <v>378.11</v>
      </c>
      <c r="T66" s="3"/>
      <c r="U66" s="2">
        <v>104.9</v>
      </c>
      <c r="V66" s="3"/>
      <c r="W66" s="2">
        <v>89.9</v>
      </c>
      <c r="X66" s="3"/>
      <c r="Y66" s="2">
        <v>89.9</v>
      </c>
      <c r="Z66" s="3"/>
      <c r="AA66" s="2">
        <v>113.35</v>
      </c>
      <c r="AB66" s="3"/>
      <c r="AC66" s="2">
        <v>619.9</v>
      </c>
      <c r="AD66" s="3"/>
      <c r="AE66" s="2">
        <v>131.59</v>
      </c>
      <c r="AF66" s="3"/>
      <c r="AG66" s="2">
        <f t="shared" si="3"/>
        <v>1983.3</v>
      </c>
    </row>
    <row r="67" spans="1:33" x14ac:dyDescent="0.3">
      <c r="A67" s="1"/>
      <c r="B67" s="1"/>
      <c r="C67" s="1"/>
      <c r="D67" s="1"/>
      <c r="E67" s="1"/>
      <c r="F67" s="1" t="s">
        <v>152</v>
      </c>
      <c r="G67" s="1"/>
      <c r="H67" s="1"/>
      <c r="I67" s="2">
        <v>0</v>
      </c>
      <c r="J67" s="3"/>
      <c r="K67" s="2">
        <v>0</v>
      </c>
      <c r="L67" s="3"/>
      <c r="M67" s="2">
        <v>0</v>
      </c>
      <c r="N67" s="3"/>
      <c r="O67" s="2">
        <v>0</v>
      </c>
      <c r="P67" s="3"/>
      <c r="Q67" s="2">
        <v>0</v>
      </c>
      <c r="R67" s="3"/>
      <c r="S67" s="2">
        <v>0</v>
      </c>
      <c r="T67" s="3"/>
      <c r="U67" s="2">
        <v>0</v>
      </c>
      <c r="V67" s="3"/>
      <c r="W67" s="2">
        <v>0</v>
      </c>
      <c r="X67" s="3"/>
      <c r="Y67" s="2">
        <v>0</v>
      </c>
      <c r="Z67" s="3"/>
      <c r="AA67" s="2">
        <v>0</v>
      </c>
      <c r="AB67" s="3"/>
      <c r="AC67" s="2">
        <v>5500</v>
      </c>
      <c r="AD67" s="3"/>
      <c r="AE67" s="2">
        <v>0</v>
      </c>
      <c r="AF67" s="3"/>
      <c r="AG67" s="2">
        <f t="shared" si="3"/>
        <v>5500</v>
      </c>
    </row>
    <row r="68" spans="1:33" x14ac:dyDescent="0.3">
      <c r="A68" s="1"/>
      <c r="B68" s="1"/>
      <c r="C68" s="1"/>
      <c r="D68" s="1"/>
      <c r="E68" s="1"/>
      <c r="F68" s="1" t="s">
        <v>263</v>
      </c>
      <c r="G68" s="1"/>
      <c r="H68" s="1"/>
      <c r="I68" s="2">
        <v>0</v>
      </c>
      <c r="J68" s="3"/>
      <c r="K68" s="2">
        <v>0</v>
      </c>
      <c r="L68" s="3"/>
      <c r="M68" s="2">
        <v>0</v>
      </c>
      <c r="N68" s="3"/>
      <c r="O68" s="2">
        <v>0</v>
      </c>
      <c r="P68" s="3"/>
      <c r="Q68" s="2">
        <v>10009.59</v>
      </c>
      <c r="R68" s="3"/>
      <c r="S68" s="2">
        <v>0</v>
      </c>
      <c r="T68" s="3"/>
      <c r="U68" s="2">
        <v>42610.38</v>
      </c>
      <c r="V68" s="3"/>
      <c r="W68" s="2">
        <v>0</v>
      </c>
      <c r="X68" s="3"/>
      <c r="Y68" s="2">
        <v>0</v>
      </c>
      <c r="Z68" s="3"/>
      <c r="AA68" s="2">
        <v>0</v>
      </c>
      <c r="AB68" s="3"/>
      <c r="AC68" s="2">
        <v>0</v>
      </c>
      <c r="AD68" s="3"/>
      <c r="AE68" s="2">
        <v>0</v>
      </c>
      <c r="AF68" s="3"/>
      <c r="AG68" s="2">
        <f t="shared" si="3"/>
        <v>52619.97</v>
      </c>
    </row>
    <row r="69" spans="1:33" x14ac:dyDescent="0.3">
      <c r="A69" s="1"/>
      <c r="B69" s="1"/>
      <c r="C69" s="1"/>
      <c r="D69" s="1"/>
      <c r="E69" s="1"/>
      <c r="F69" s="1" t="s">
        <v>79</v>
      </c>
      <c r="G69" s="1"/>
      <c r="H69" s="1"/>
      <c r="I69" s="2">
        <v>-3971.51</v>
      </c>
      <c r="J69" s="3"/>
      <c r="K69" s="2">
        <v>18954.3</v>
      </c>
      <c r="L69" s="3"/>
      <c r="M69" s="2">
        <v>0</v>
      </c>
      <c r="N69" s="3"/>
      <c r="O69" s="2">
        <v>0</v>
      </c>
      <c r="P69" s="3"/>
      <c r="Q69" s="2">
        <v>0</v>
      </c>
      <c r="R69" s="3"/>
      <c r="S69" s="2">
        <v>638.17999999999995</v>
      </c>
      <c r="T69" s="3"/>
      <c r="U69" s="2">
        <v>0</v>
      </c>
      <c r="V69" s="3"/>
      <c r="W69" s="2">
        <v>0</v>
      </c>
      <c r="X69" s="3"/>
      <c r="Y69" s="2">
        <v>0</v>
      </c>
      <c r="Z69" s="3"/>
      <c r="AA69" s="2">
        <v>772.25</v>
      </c>
      <c r="AB69" s="3"/>
      <c r="AC69" s="2">
        <v>8812.52</v>
      </c>
      <c r="AD69" s="3"/>
      <c r="AE69" s="2">
        <v>7909.48</v>
      </c>
      <c r="AF69" s="3"/>
      <c r="AG69" s="2">
        <f t="shared" si="3"/>
        <v>33115.22</v>
      </c>
    </row>
    <row r="70" spans="1:33" x14ac:dyDescent="0.3">
      <c r="A70" s="1"/>
      <c r="B70" s="1"/>
      <c r="C70" s="1"/>
      <c r="D70" s="1"/>
      <c r="E70" s="1"/>
      <c r="F70" s="1" t="s">
        <v>80</v>
      </c>
      <c r="G70" s="1"/>
      <c r="H70" s="1"/>
      <c r="I70" s="2">
        <v>4446.5</v>
      </c>
      <c r="J70" s="3"/>
      <c r="K70" s="2">
        <v>0</v>
      </c>
      <c r="L70" s="3"/>
      <c r="M70" s="2">
        <v>16</v>
      </c>
      <c r="N70" s="3"/>
      <c r="O70" s="2">
        <v>5823</v>
      </c>
      <c r="P70" s="3"/>
      <c r="Q70" s="2">
        <v>150</v>
      </c>
      <c r="R70" s="3"/>
      <c r="S70" s="2">
        <v>0</v>
      </c>
      <c r="T70" s="3"/>
      <c r="U70" s="2">
        <v>2855</v>
      </c>
      <c r="V70" s="3"/>
      <c r="W70" s="2">
        <v>0</v>
      </c>
      <c r="X70" s="3"/>
      <c r="Y70" s="2">
        <v>24</v>
      </c>
      <c r="Z70" s="3"/>
      <c r="AA70" s="2">
        <v>2524.5</v>
      </c>
      <c r="AB70" s="3"/>
      <c r="AC70" s="2">
        <v>0</v>
      </c>
      <c r="AD70" s="3"/>
      <c r="AE70" s="2">
        <v>0</v>
      </c>
      <c r="AF70" s="3"/>
      <c r="AG70" s="2">
        <f t="shared" si="3"/>
        <v>15839</v>
      </c>
    </row>
    <row r="71" spans="1:33" x14ac:dyDescent="0.3">
      <c r="A71" s="1"/>
      <c r="B71" s="1"/>
      <c r="C71" s="1"/>
      <c r="D71" s="1"/>
      <c r="E71" s="1"/>
      <c r="F71" s="1" t="s">
        <v>81</v>
      </c>
      <c r="G71" s="1"/>
      <c r="H71" s="1"/>
      <c r="I71" s="2">
        <v>-5296.55</v>
      </c>
      <c r="J71" s="3"/>
      <c r="K71" s="2">
        <v>734.02</v>
      </c>
      <c r="L71" s="3"/>
      <c r="M71" s="2">
        <v>129.51</v>
      </c>
      <c r="N71" s="3"/>
      <c r="O71" s="2">
        <v>7041.38</v>
      </c>
      <c r="P71" s="3"/>
      <c r="Q71" s="2">
        <v>4208.1499999999996</v>
      </c>
      <c r="R71" s="3"/>
      <c r="S71" s="2">
        <v>8482.94</v>
      </c>
      <c r="T71" s="3"/>
      <c r="U71" s="2">
        <v>7086.94</v>
      </c>
      <c r="V71" s="3"/>
      <c r="W71" s="2">
        <v>8220.06</v>
      </c>
      <c r="X71" s="3"/>
      <c r="Y71" s="2">
        <v>1654.26</v>
      </c>
      <c r="Z71" s="3"/>
      <c r="AA71" s="2">
        <v>9190.57</v>
      </c>
      <c r="AB71" s="3"/>
      <c r="AC71" s="2">
        <v>6710.92</v>
      </c>
      <c r="AD71" s="3"/>
      <c r="AE71" s="2">
        <v>11449.06</v>
      </c>
      <c r="AF71" s="3"/>
      <c r="AG71" s="2">
        <f t="shared" si="3"/>
        <v>59611.26</v>
      </c>
    </row>
    <row r="72" spans="1:33" x14ac:dyDescent="0.3">
      <c r="A72" s="1"/>
      <c r="B72" s="1"/>
      <c r="C72" s="1"/>
      <c r="D72" s="1"/>
      <c r="E72" s="1"/>
      <c r="F72" s="1" t="s">
        <v>82</v>
      </c>
      <c r="G72" s="1"/>
      <c r="H72" s="1"/>
      <c r="I72" s="2">
        <v>27</v>
      </c>
      <c r="J72" s="3"/>
      <c r="K72" s="2">
        <v>823</v>
      </c>
      <c r="L72" s="3"/>
      <c r="M72" s="2">
        <v>144</v>
      </c>
      <c r="N72" s="3"/>
      <c r="O72" s="2">
        <v>3140.16</v>
      </c>
      <c r="P72" s="3"/>
      <c r="Q72" s="2">
        <v>2464.7600000000002</v>
      </c>
      <c r="R72" s="3"/>
      <c r="S72" s="2">
        <v>1323.17</v>
      </c>
      <c r="T72" s="3"/>
      <c r="U72" s="2">
        <v>560.04</v>
      </c>
      <c r="V72" s="3"/>
      <c r="W72" s="2">
        <v>1688.74</v>
      </c>
      <c r="X72" s="3"/>
      <c r="Y72" s="2">
        <v>1483.5</v>
      </c>
      <c r="Z72" s="3"/>
      <c r="AA72" s="2">
        <v>200</v>
      </c>
      <c r="AB72" s="3"/>
      <c r="AC72" s="2">
        <v>75</v>
      </c>
      <c r="AD72" s="3"/>
      <c r="AE72" s="2">
        <v>45.25</v>
      </c>
      <c r="AF72" s="3"/>
      <c r="AG72" s="2">
        <f t="shared" si="3"/>
        <v>11974.62</v>
      </c>
    </row>
    <row r="73" spans="1:33" x14ac:dyDescent="0.3">
      <c r="A73" s="1"/>
      <c r="B73" s="1"/>
      <c r="C73" s="1"/>
      <c r="D73" s="1"/>
      <c r="E73" s="1"/>
      <c r="F73" s="1" t="s">
        <v>266</v>
      </c>
      <c r="G73" s="1"/>
      <c r="H73" s="1"/>
      <c r="I73" s="2">
        <v>0</v>
      </c>
      <c r="J73" s="3"/>
      <c r="K73" s="2">
        <v>0</v>
      </c>
      <c r="L73" s="3"/>
      <c r="M73" s="2">
        <v>0</v>
      </c>
      <c r="N73" s="3"/>
      <c r="O73" s="2">
        <v>0</v>
      </c>
      <c r="P73" s="3"/>
      <c r="Q73" s="2">
        <v>0</v>
      </c>
      <c r="R73" s="3"/>
      <c r="S73" s="2">
        <v>7665.94</v>
      </c>
      <c r="T73" s="3"/>
      <c r="U73" s="2">
        <v>0</v>
      </c>
      <c r="V73" s="3"/>
      <c r="W73" s="2">
        <v>0</v>
      </c>
      <c r="X73" s="3"/>
      <c r="Y73" s="2">
        <v>0</v>
      </c>
      <c r="Z73" s="3"/>
      <c r="AA73" s="2">
        <v>0</v>
      </c>
      <c r="AB73" s="3"/>
      <c r="AC73" s="2">
        <v>0</v>
      </c>
      <c r="AD73" s="3"/>
      <c r="AE73" s="2">
        <v>0</v>
      </c>
      <c r="AF73" s="3"/>
      <c r="AG73" s="2">
        <f t="shared" si="3"/>
        <v>7665.94</v>
      </c>
    </row>
    <row r="74" spans="1:33" x14ac:dyDescent="0.3">
      <c r="A74" s="1"/>
      <c r="B74" s="1"/>
      <c r="C74" s="1"/>
      <c r="D74" s="1"/>
      <c r="E74" s="1"/>
      <c r="F74" s="1" t="s">
        <v>83</v>
      </c>
      <c r="G74" s="1"/>
      <c r="H74" s="1"/>
      <c r="I74" s="2">
        <v>436.19</v>
      </c>
      <c r="J74" s="3"/>
      <c r="K74" s="2">
        <v>1321.8</v>
      </c>
      <c r="L74" s="3"/>
      <c r="M74" s="2">
        <v>116.8</v>
      </c>
      <c r="N74" s="3"/>
      <c r="O74" s="2">
        <v>2979.78</v>
      </c>
      <c r="P74" s="3"/>
      <c r="Q74" s="2">
        <v>2528.7199999999998</v>
      </c>
      <c r="R74" s="3"/>
      <c r="S74" s="2">
        <v>9410.24</v>
      </c>
      <c r="T74" s="3"/>
      <c r="U74" s="2">
        <v>9458.68</v>
      </c>
      <c r="V74" s="3"/>
      <c r="W74" s="2">
        <v>945.3</v>
      </c>
      <c r="X74" s="3"/>
      <c r="Y74" s="2">
        <v>0</v>
      </c>
      <c r="Z74" s="3"/>
      <c r="AA74" s="2">
        <v>961.72</v>
      </c>
      <c r="AB74" s="3"/>
      <c r="AC74" s="2">
        <v>10399.02</v>
      </c>
      <c r="AD74" s="3"/>
      <c r="AE74" s="2">
        <v>1882.19</v>
      </c>
      <c r="AF74" s="3"/>
      <c r="AG74" s="2">
        <f t="shared" si="3"/>
        <v>40440.44</v>
      </c>
    </row>
    <row r="75" spans="1:33" x14ac:dyDescent="0.3">
      <c r="A75" s="1"/>
      <c r="B75" s="1"/>
      <c r="C75" s="1"/>
      <c r="D75" s="1"/>
      <c r="E75" s="1"/>
      <c r="F75" s="1" t="s">
        <v>84</v>
      </c>
      <c r="G75" s="1"/>
      <c r="H75" s="1"/>
      <c r="I75" s="2">
        <v>50</v>
      </c>
      <c r="J75" s="3"/>
      <c r="K75" s="2">
        <v>4148.05</v>
      </c>
      <c r="L75" s="3"/>
      <c r="M75" s="2">
        <v>6257.73</v>
      </c>
      <c r="N75" s="3"/>
      <c r="O75" s="2">
        <v>4571.78</v>
      </c>
      <c r="P75" s="3"/>
      <c r="Q75" s="2">
        <v>3546.06</v>
      </c>
      <c r="R75" s="3"/>
      <c r="S75" s="2">
        <v>3521.63</v>
      </c>
      <c r="T75" s="3"/>
      <c r="U75" s="2">
        <v>2855.69</v>
      </c>
      <c r="V75" s="3"/>
      <c r="W75" s="2">
        <v>3603.48</v>
      </c>
      <c r="X75" s="3"/>
      <c r="Y75" s="2">
        <v>2927.07</v>
      </c>
      <c r="Z75" s="3"/>
      <c r="AA75" s="2">
        <v>3117.65</v>
      </c>
      <c r="AB75" s="3"/>
      <c r="AC75" s="2">
        <v>4351.8900000000003</v>
      </c>
      <c r="AD75" s="3"/>
      <c r="AE75" s="2">
        <v>3440.23</v>
      </c>
      <c r="AF75" s="3"/>
      <c r="AG75" s="2">
        <f t="shared" si="3"/>
        <v>42391.26</v>
      </c>
    </row>
    <row r="76" spans="1:33" x14ac:dyDescent="0.3">
      <c r="A76" s="1"/>
      <c r="B76" s="1"/>
      <c r="C76" s="1"/>
      <c r="D76" s="1"/>
      <c r="E76" s="1"/>
      <c r="F76" s="1" t="s">
        <v>85</v>
      </c>
      <c r="G76" s="1"/>
      <c r="H76" s="1"/>
      <c r="I76" s="2">
        <v>71.64</v>
      </c>
      <c r="J76" s="3"/>
      <c r="K76" s="2">
        <v>1312.08</v>
      </c>
      <c r="L76" s="3"/>
      <c r="M76" s="2">
        <v>2941.61</v>
      </c>
      <c r="N76" s="3"/>
      <c r="O76" s="2">
        <v>371.29</v>
      </c>
      <c r="P76" s="3"/>
      <c r="Q76" s="2">
        <v>1173.1500000000001</v>
      </c>
      <c r="R76" s="3"/>
      <c r="S76" s="2">
        <v>5697.31</v>
      </c>
      <c r="T76" s="3"/>
      <c r="U76" s="2">
        <v>2597.86</v>
      </c>
      <c r="V76" s="3"/>
      <c r="W76" s="2">
        <v>729.83</v>
      </c>
      <c r="X76" s="3"/>
      <c r="Y76" s="2">
        <v>85</v>
      </c>
      <c r="Z76" s="3"/>
      <c r="AA76" s="2">
        <v>915.92</v>
      </c>
      <c r="AB76" s="3"/>
      <c r="AC76" s="2">
        <v>129.62</v>
      </c>
      <c r="AD76" s="3"/>
      <c r="AE76" s="2">
        <v>866.96</v>
      </c>
      <c r="AF76" s="3"/>
      <c r="AG76" s="2">
        <f t="shared" si="3"/>
        <v>16892.27</v>
      </c>
    </row>
    <row r="77" spans="1:33" x14ac:dyDescent="0.3">
      <c r="A77" s="1"/>
      <c r="B77" s="1"/>
      <c r="C77" s="1"/>
      <c r="D77" s="1"/>
      <c r="E77" s="1"/>
      <c r="F77" s="1" t="s">
        <v>86</v>
      </c>
      <c r="G77" s="1"/>
      <c r="H77" s="1"/>
      <c r="I77" s="2">
        <v>1270.1500000000001</v>
      </c>
      <c r="J77" s="3"/>
      <c r="K77" s="2">
        <v>0</v>
      </c>
      <c r="L77" s="3"/>
      <c r="M77" s="2">
        <v>0</v>
      </c>
      <c r="N77" s="3"/>
      <c r="O77" s="2">
        <v>927.17</v>
      </c>
      <c r="P77" s="3"/>
      <c r="Q77" s="2">
        <v>117.26</v>
      </c>
      <c r="R77" s="3"/>
      <c r="S77" s="2">
        <v>612.28</v>
      </c>
      <c r="T77" s="3"/>
      <c r="U77" s="2">
        <v>249.98</v>
      </c>
      <c r="V77" s="3"/>
      <c r="W77" s="2">
        <v>0</v>
      </c>
      <c r="X77" s="3"/>
      <c r="Y77" s="2">
        <v>0</v>
      </c>
      <c r="Z77" s="3"/>
      <c r="AA77" s="2">
        <v>9903.6200000000008</v>
      </c>
      <c r="AB77" s="3"/>
      <c r="AC77" s="2">
        <v>5200.03</v>
      </c>
      <c r="AD77" s="3"/>
      <c r="AE77" s="2">
        <v>334.92</v>
      </c>
      <c r="AF77" s="3"/>
      <c r="AG77" s="2">
        <f t="shared" si="3"/>
        <v>18615.41</v>
      </c>
    </row>
    <row r="78" spans="1:33" x14ac:dyDescent="0.3">
      <c r="A78" s="1"/>
      <c r="B78" s="1"/>
      <c r="C78" s="1"/>
      <c r="D78" s="1"/>
      <c r="E78" s="1"/>
      <c r="F78" s="1" t="s">
        <v>153</v>
      </c>
      <c r="G78" s="1"/>
      <c r="H78" s="1"/>
      <c r="I78" s="2">
        <v>1358.86</v>
      </c>
      <c r="J78" s="3"/>
      <c r="K78" s="2">
        <v>0</v>
      </c>
      <c r="L78" s="3"/>
      <c r="M78" s="2">
        <v>0</v>
      </c>
      <c r="N78" s="3"/>
      <c r="O78" s="2">
        <v>0</v>
      </c>
      <c r="P78" s="3"/>
      <c r="Q78" s="2">
        <v>0</v>
      </c>
      <c r="R78" s="3"/>
      <c r="S78" s="2">
        <v>0</v>
      </c>
      <c r="T78" s="3"/>
      <c r="U78" s="2">
        <v>0</v>
      </c>
      <c r="V78" s="3"/>
      <c r="W78" s="2">
        <v>0</v>
      </c>
      <c r="X78" s="3"/>
      <c r="Y78" s="2">
        <v>0</v>
      </c>
      <c r="Z78" s="3"/>
      <c r="AA78" s="2">
        <v>0</v>
      </c>
      <c r="AB78" s="3"/>
      <c r="AC78" s="2">
        <v>0</v>
      </c>
      <c r="AD78" s="3"/>
      <c r="AE78" s="2">
        <v>0</v>
      </c>
      <c r="AF78" s="3"/>
      <c r="AG78" s="2">
        <f t="shared" si="3"/>
        <v>1358.86</v>
      </c>
    </row>
    <row r="79" spans="1:33" x14ac:dyDescent="0.3">
      <c r="A79" s="1"/>
      <c r="B79" s="1"/>
      <c r="C79" s="1"/>
      <c r="D79" s="1"/>
      <c r="E79" s="1"/>
      <c r="F79" s="1" t="s">
        <v>269</v>
      </c>
      <c r="G79" s="1"/>
      <c r="H79" s="1"/>
      <c r="I79" s="2">
        <v>0</v>
      </c>
      <c r="J79" s="3"/>
      <c r="K79" s="2">
        <v>0</v>
      </c>
      <c r="L79" s="3"/>
      <c r="M79" s="2">
        <v>0</v>
      </c>
      <c r="N79" s="3"/>
      <c r="O79" s="2">
        <v>4018.17</v>
      </c>
      <c r="P79" s="3"/>
      <c r="Q79" s="2">
        <v>514.01</v>
      </c>
      <c r="R79" s="3"/>
      <c r="S79" s="2">
        <v>0</v>
      </c>
      <c r="T79" s="3"/>
      <c r="U79" s="2">
        <v>0</v>
      </c>
      <c r="V79" s="3"/>
      <c r="W79" s="2">
        <v>3479</v>
      </c>
      <c r="X79" s="3"/>
      <c r="Y79" s="2">
        <v>0</v>
      </c>
      <c r="Z79" s="3"/>
      <c r="AA79" s="2">
        <v>341.28</v>
      </c>
      <c r="AB79" s="3"/>
      <c r="AC79" s="2">
        <v>827.5</v>
      </c>
      <c r="AD79" s="3"/>
      <c r="AE79" s="2">
        <v>0</v>
      </c>
      <c r="AF79" s="3"/>
      <c r="AG79" s="2">
        <f t="shared" si="3"/>
        <v>9179.9599999999991</v>
      </c>
    </row>
    <row r="80" spans="1:33" x14ac:dyDescent="0.3">
      <c r="A80" s="1"/>
      <c r="B80" s="1"/>
      <c r="C80" s="1"/>
      <c r="D80" s="1"/>
      <c r="E80" s="1"/>
      <c r="F80" s="1" t="s">
        <v>270</v>
      </c>
      <c r="G80" s="1"/>
      <c r="H80" s="1"/>
      <c r="I80" s="2">
        <v>0</v>
      </c>
      <c r="J80" s="3"/>
      <c r="K80" s="2">
        <v>0</v>
      </c>
      <c r="L80" s="3"/>
      <c r="M80" s="2">
        <v>0</v>
      </c>
      <c r="N80" s="3"/>
      <c r="O80" s="2">
        <v>0</v>
      </c>
      <c r="P80" s="3"/>
      <c r="Q80" s="2">
        <v>0</v>
      </c>
      <c r="R80" s="3"/>
      <c r="S80" s="2">
        <v>0</v>
      </c>
      <c r="T80" s="3"/>
      <c r="U80" s="2">
        <v>0</v>
      </c>
      <c r="V80" s="3"/>
      <c r="W80" s="2">
        <v>0</v>
      </c>
      <c r="X80" s="3"/>
      <c r="Y80" s="2">
        <v>810</v>
      </c>
      <c r="Z80" s="3"/>
      <c r="AA80" s="2">
        <v>0</v>
      </c>
      <c r="AB80" s="3"/>
      <c r="AC80" s="2">
        <v>0</v>
      </c>
      <c r="AD80" s="3"/>
      <c r="AE80" s="2">
        <v>0</v>
      </c>
      <c r="AF80" s="3"/>
      <c r="AG80" s="2">
        <f t="shared" si="3"/>
        <v>810</v>
      </c>
    </row>
    <row r="81" spans="1:33" x14ac:dyDescent="0.3">
      <c r="A81" s="1"/>
      <c r="B81" s="1"/>
      <c r="C81" s="1"/>
      <c r="D81" s="1"/>
      <c r="E81" s="1"/>
      <c r="F81" s="1" t="s">
        <v>154</v>
      </c>
      <c r="G81" s="1"/>
      <c r="H81" s="1"/>
      <c r="I81" s="2">
        <v>0</v>
      </c>
      <c r="J81" s="3"/>
      <c r="K81" s="2">
        <v>177.61</v>
      </c>
      <c r="L81" s="3"/>
      <c r="M81" s="2">
        <v>296.05</v>
      </c>
      <c r="N81" s="3"/>
      <c r="O81" s="2">
        <v>0</v>
      </c>
      <c r="P81" s="3"/>
      <c r="Q81" s="2">
        <v>1480.15</v>
      </c>
      <c r="R81" s="3"/>
      <c r="S81" s="2">
        <v>0</v>
      </c>
      <c r="T81" s="3"/>
      <c r="U81" s="2">
        <v>0</v>
      </c>
      <c r="V81" s="3"/>
      <c r="W81" s="2">
        <v>0</v>
      </c>
      <c r="X81" s="3"/>
      <c r="Y81" s="2">
        <v>0</v>
      </c>
      <c r="Z81" s="3"/>
      <c r="AA81" s="2">
        <v>0</v>
      </c>
      <c r="AB81" s="3"/>
      <c r="AC81" s="2">
        <v>0</v>
      </c>
      <c r="AD81" s="3"/>
      <c r="AE81" s="2">
        <v>0</v>
      </c>
      <c r="AF81" s="3"/>
      <c r="AG81" s="2">
        <f t="shared" si="3"/>
        <v>1953.81</v>
      </c>
    </row>
    <row r="82" spans="1:33" x14ac:dyDescent="0.3">
      <c r="A82" s="1"/>
      <c r="B82" s="1"/>
      <c r="C82" s="1"/>
      <c r="D82" s="1"/>
      <c r="E82" s="1"/>
      <c r="F82" s="1" t="s">
        <v>155</v>
      </c>
      <c r="G82" s="1"/>
      <c r="H82" s="1"/>
      <c r="I82" s="2">
        <v>0</v>
      </c>
      <c r="J82" s="3"/>
      <c r="K82" s="2">
        <v>1522</v>
      </c>
      <c r="L82" s="3"/>
      <c r="M82" s="2">
        <v>0</v>
      </c>
      <c r="N82" s="3"/>
      <c r="O82" s="2">
        <v>0</v>
      </c>
      <c r="P82" s="3"/>
      <c r="Q82" s="2">
        <v>10359.57</v>
      </c>
      <c r="R82" s="3"/>
      <c r="S82" s="2">
        <v>0</v>
      </c>
      <c r="T82" s="3"/>
      <c r="U82" s="2">
        <v>0</v>
      </c>
      <c r="V82" s="3"/>
      <c r="W82" s="2">
        <v>3488.2</v>
      </c>
      <c r="X82" s="3"/>
      <c r="Y82" s="2">
        <v>0</v>
      </c>
      <c r="Z82" s="3"/>
      <c r="AA82" s="2">
        <v>3984.24</v>
      </c>
      <c r="AB82" s="3"/>
      <c r="AC82" s="2">
        <v>0</v>
      </c>
      <c r="AD82" s="3"/>
      <c r="AE82" s="2">
        <v>0</v>
      </c>
      <c r="AF82" s="3"/>
      <c r="AG82" s="2">
        <f t="shared" si="3"/>
        <v>19354.009999999998</v>
      </c>
    </row>
    <row r="83" spans="1:33" x14ac:dyDescent="0.3">
      <c r="A83" s="1"/>
      <c r="B83" s="1"/>
      <c r="C83" s="1"/>
      <c r="D83" s="1"/>
      <c r="E83" s="1"/>
      <c r="F83" s="1" t="s">
        <v>156</v>
      </c>
      <c r="G83" s="1"/>
      <c r="H83" s="1"/>
      <c r="I83" s="2">
        <v>0</v>
      </c>
      <c r="J83" s="3"/>
      <c r="K83" s="2">
        <v>500</v>
      </c>
      <c r="L83" s="3"/>
      <c r="M83" s="2">
        <v>1465.5</v>
      </c>
      <c r="N83" s="3"/>
      <c r="O83" s="2">
        <v>523.71</v>
      </c>
      <c r="P83" s="3"/>
      <c r="Q83" s="2">
        <v>3241.96</v>
      </c>
      <c r="R83" s="3"/>
      <c r="S83" s="2">
        <v>5788.71</v>
      </c>
      <c r="T83" s="3"/>
      <c r="U83" s="2">
        <v>5669.44</v>
      </c>
      <c r="V83" s="3"/>
      <c r="W83" s="2">
        <v>1939.05</v>
      </c>
      <c r="X83" s="3"/>
      <c r="Y83" s="2">
        <v>1236.1099999999999</v>
      </c>
      <c r="Z83" s="3"/>
      <c r="AA83" s="2">
        <v>8923.9500000000007</v>
      </c>
      <c r="AB83" s="3"/>
      <c r="AC83" s="2">
        <v>3917.1</v>
      </c>
      <c r="AD83" s="3"/>
      <c r="AE83" s="2">
        <v>1840.16</v>
      </c>
      <c r="AF83" s="3"/>
      <c r="AG83" s="2">
        <f t="shared" si="3"/>
        <v>35045.69</v>
      </c>
    </row>
    <row r="84" spans="1:33" x14ac:dyDescent="0.3">
      <c r="A84" s="1"/>
      <c r="B84" s="1"/>
      <c r="C84" s="1"/>
      <c r="D84" s="1"/>
      <c r="E84" s="1"/>
      <c r="F84" s="1" t="s">
        <v>87</v>
      </c>
      <c r="G84" s="1"/>
      <c r="H84" s="1"/>
      <c r="I84" s="2"/>
      <c r="J84" s="3"/>
      <c r="K84" s="2"/>
      <c r="L84" s="3"/>
      <c r="M84" s="2"/>
      <c r="N84" s="3"/>
      <c r="O84" s="2"/>
      <c r="P84" s="3"/>
      <c r="Q84" s="2"/>
      <c r="R84" s="3"/>
      <c r="S84" s="2"/>
      <c r="T84" s="3"/>
      <c r="U84" s="2"/>
      <c r="V84" s="3"/>
      <c r="W84" s="2"/>
      <c r="X84" s="3"/>
      <c r="Y84" s="2"/>
      <c r="Z84" s="3"/>
      <c r="AA84" s="2"/>
      <c r="AB84" s="3"/>
      <c r="AC84" s="2"/>
      <c r="AD84" s="3"/>
      <c r="AE84" s="2"/>
      <c r="AF84" s="3"/>
      <c r="AG84" s="2"/>
    </row>
    <row r="85" spans="1:33" x14ac:dyDescent="0.3">
      <c r="A85" s="1"/>
      <c r="B85" s="1"/>
      <c r="C85" s="1"/>
      <c r="D85" s="1"/>
      <c r="E85" s="1"/>
      <c r="F85" s="1"/>
      <c r="G85" s="1" t="s">
        <v>88</v>
      </c>
      <c r="H85" s="1"/>
      <c r="I85" s="2">
        <v>0</v>
      </c>
      <c r="J85" s="3"/>
      <c r="K85" s="2">
        <v>857.99</v>
      </c>
      <c r="L85" s="3"/>
      <c r="M85" s="2">
        <v>0</v>
      </c>
      <c r="N85" s="3"/>
      <c r="O85" s="2">
        <v>150</v>
      </c>
      <c r="P85" s="3"/>
      <c r="Q85" s="2">
        <v>2767.48</v>
      </c>
      <c r="R85" s="3"/>
      <c r="S85" s="2">
        <v>0</v>
      </c>
      <c r="T85" s="3"/>
      <c r="U85" s="2">
        <v>404.49</v>
      </c>
      <c r="V85" s="3"/>
      <c r="W85" s="2">
        <v>246.26</v>
      </c>
      <c r="X85" s="3"/>
      <c r="Y85" s="2">
        <v>0</v>
      </c>
      <c r="Z85" s="3"/>
      <c r="AA85" s="2">
        <v>149</v>
      </c>
      <c r="AB85" s="3"/>
      <c r="AC85" s="2">
        <v>0</v>
      </c>
      <c r="AD85" s="3"/>
      <c r="AE85" s="2">
        <v>142.4</v>
      </c>
      <c r="AF85" s="3"/>
      <c r="AG85" s="2">
        <f t="shared" ref="AG85:AG103" si="4">ROUND(SUM(I85:AE85),5)</f>
        <v>4717.62</v>
      </c>
    </row>
    <row r="86" spans="1:33" x14ac:dyDescent="0.3">
      <c r="A86" s="1"/>
      <c r="B86" s="1"/>
      <c r="C86" s="1"/>
      <c r="D86" s="1"/>
      <c r="E86" s="1"/>
      <c r="F86" s="1"/>
      <c r="G86" s="1" t="s">
        <v>157</v>
      </c>
      <c r="H86" s="1"/>
      <c r="I86" s="2">
        <v>0</v>
      </c>
      <c r="J86" s="3"/>
      <c r="K86" s="2">
        <v>0</v>
      </c>
      <c r="L86" s="3"/>
      <c r="M86" s="2">
        <v>0</v>
      </c>
      <c r="N86" s="3"/>
      <c r="O86" s="2">
        <v>0</v>
      </c>
      <c r="P86" s="3"/>
      <c r="Q86" s="2">
        <v>0</v>
      </c>
      <c r="R86" s="3"/>
      <c r="S86" s="2">
        <v>0</v>
      </c>
      <c r="T86" s="3"/>
      <c r="U86" s="2">
        <v>0</v>
      </c>
      <c r="V86" s="3"/>
      <c r="W86" s="2">
        <v>0</v>
      </c>
      <c r="X86" s="3"/>
      <c r="Y86" s="2">
        <v>0</v>
      </c>
      <c r="Z86" s="3"/>
      <c r="AA86" s="2">
        <v>25.03</v>
      </c>
      <c r="AB86" s="3"/>
      <c r="AC86" s="2">
        <v>0</v>
      </c>
      <c r="AD86" s="3"/>
      <c r="AE86" s="2">
        <v>142.4</v>
      </c>
      <c r="AF86" s="3"/>
      <c r="AG86" s="2">
        <f t="shared" si="4"/>
        <v>167.43</v>
      </c>
    </row>
    <row r="87" spans="1:33" x14ac:dyDescent="0.3">
      <c r="A87" s="1"/>
      <c r="B87" s="1"/>
      <c r="C87" s="1"/>
      <c r="D87" s="1"/>
      <c r="E87" s="1"/>
      <c r="F87" s="1"/>
      <c r="G87" s="1" t="s">
        <v>272</v>
      </c>
      <c r="H87" s="1"/>
      <c r="I87" s="2">
        <v>0</v>
      </c>
      <c r="J87" s="3"/>
      <c r="K87" s="2">
        <v>0</v>
      </c>
      <c r="L87" s="3"/>
      <c r="M87" s="2">
        <v>0</v>
      </c>
      <c r="N87" s="3"/>
      <c r="O87" s="2">
        <v>0</v>
      </c>
      <c r="P87" s="3"/>
      <c r="Q87" s="2">
        <v>0</v>
      </c>
      <c r="R87" s="3"/>
      <c r="S87" s="2">
        <v>0</v>
      </c>
      <c r="T87" s="3"/>
      <c r="U87" s="2">
        <v>0</v>
      </c>
      <c r="V87" s="3"/>
      <c r="W87" s="2">
        <v>0</v>
      </c>
      <c r="X87" s="3"/>
      <c r="Y87" s="2">
        <v>0</v>
      </c>
      <c r="Z87" s="3"/>
      <c r="AA87" s="2">
        <v>0</v>
      </c>
      <c r="AB87" s="3"/>
      <c r="AC87" s="2">
        <v>0</v>
      </c>
      <c r="AD87" s="3"/>
      <c r="AE87" s="2">
        <v>0</v>
      </c>
      <c r="AF87" s="3"/>
      <c r="AG87" s="2">
        <f t="shared" si="4"/>
        <v>0</v>
      </c>
    </row>
    <row r="88" spans="1:33" x14ac:dyDescent="0.3">
      <c r="A88" s="1"/>
      <c r="B88" s="1"/>
      <c r="C88" s="1"/>
      <c r="D88" s="1"/>
      <c r="E88" s="1"/>
      <c r="F88" s="1"/>
      <c r="G88" s="1" t="s">
        <v>158</v>
      </c>
      <c r="H88" s="1"/>
      <c r="I88" s="2">
        <v>0</v>
      </c>
      <c r="J88" s="3"/>
      <c r="K88" s="2">
        <v>67.91</v>
      </c>
      <c r="L88" s="3"/>
      <c r="M88" s="2">
        <v>0</v>
      </c>
      <c r="N88" s="3"/>
      <c r="O88" s="2">
        <v>0</v>
      </c>
      <c r="P88" s="3"/>
      <c r="Q88" s="2">
        <v>0</v>
      </c>
      <c r="R88" s="3"/>
      <c r="S88" s="2">
        <v>0</v>
      </c>
      <c r="T88" s="3"/>
      <c r="U88" s="2">
        <v>75.930000000000007</v>
      </c>
      <c r="V88" s="3"/>
      <c r="W88" s="2">
        <v>0</v>
      </c>
      <c r="X88" s="3"/>
      <c r="Y88" s="2">
        <v>0</v>
      </c>
      <c r="Z88" s="3"/>
      <c r="AA88" s="2">
        <v>51.79</v>
      </c>
      <c r="AB88" s="3"/>
      <c r="AC88" s="2">
        <v>15.99</v>
      </c>
      <c r="AD88" s="3"/>
      <c r="AE88" s="2">
        <v>0</v>
      </c>
      <c r="AF88" s="3"/>
      <c r="AG88" s="2">
        <f t="shared" si="4"/>
        <v>211.62</v>
      </c>
    </row>
    <row r="89" spans="1:33" x14ac:dyDescent="0.3">
      <c r="A89" s="1"/>
      <c r="B89" s="1"/>
      <c r="C89" s="1"/>
      <c r="D89" s="1"/>
      <c r="E89" s="1"/>
      <c r="F89" s="1"/>
      <c r="G89" s="1" t="s">
        <v>159</v>
      </c>
      <c r="H89" s="1"/>
      <c r="I89" s="2">
        <v>0</v>
      </c>
      <c r="J89" s="3"/>
      <c r="K89" s="2">
        <v>0</v>
      </c>
      <c r="L89" s="3"/>
      <c r="M89" s="2">
        <v>0</v>
      </c>
      <c r="N89" s="3"/>
      <c r="O89" s="2">
        <v>55.35</v>
      </c>
      <c r="P89" s="3"/>
      <c r="Q89" s="2">
        <v>0</v>
      </c>
      <c r="R89" s="3"/>
      <c r="S89" s="2">
        <v>0</v>
      </c>
      <c r="T89" s="3"/>
      <c r="U89" s="2">
        <v>0</v>
      </c>
      <c r="V89" s="3"/>
      <c r="W89" s="2">
        <v>0</v>
      </c>
      <c r="X89" s="3"/>
      <c r="Y89" s="2">
        <v>0</v>
      </c>
      <c r="Z89" s="3"/>
      <c r="AA89" s="2">
        <v>0</v>
      </c>
      <c r="AB89" s="3"/>
      <c r="AC89" s="2">
        <v>969.76</v>
      </c>
      <c r="AD89" s="3"/>
      <c r="AE89" s="2">
        <v>0</v>
      </c>
      <c r="AF89" s="3"/>
      <c r="AG89" s="2">
        <f t="shared" si="4"/>
        <v>1025.1099999999999</v>
      </c>
    </row>
    <row r="90" spans="1:33" x14ac:dyDescent="0.3">
      <c r="A90" s="1"/>
      <c r="B90" s="1"/>
      <c r="C90" s="1"/>
      <c r="D90" s="1"/>
      <c r="E90" s="1"/>
      <c r="F90" s="1"/>
      <c r="G90" s="1" t="s">
        <v>89</v>
      </c>
      <c r="H90" s="1"/>
      <c r="I90" s="2">
        <v>0</v>
      </c>
      <c r="J90" s="3"/>
      <c r="K90" s="2">
        <v>3435.33</v>
      </c>
      <c r="L90" s="3"/>
      <c r="M90" s="2">
        <v>0</v>
      </c>
      <c r="N90" s="3"/>
      <c r="O90" s="2">
        <v>210</v>
      </c>
      <c r="P90" s="3"/>
      <c r="Q90" s="2">
        <v>0</v>
      </c>
      <c r="R90" s="3"/>
      <c r="S90" s="2">
        <v>60</v>
      </c>
      <c r="T90" s="3"/>
      <c r="U90" s="2">
        <v>0</v>
      </c>
      <c r="V90" s="3"/>
      <c r="W90" s="2">
        <v>0</v>
      </c>
      <c r="X90" s="3"/>
      <c r="Y90" s="2">
        <v>0</v>
      </c>
      <c r="Z90" s="3"/>
      <c r="AA90" s="2">
        <v>0</v>
      </c>
      <c r="AB90" s="3"/>
      <c r="AC90" s="2">
        <v>27.08</v>
      </c>
      <c r="AD90" s="3"/>
      <c r="AE90" s="2">
        <v>29.49</v>
      </c>
      <c r="AF90" s="3"/>
      <c r="AG90" s="2">
        <f t="shared" si="4"/>
        <v>3761.9</v>
      </c>
    </row>
    <row r="91" spans="1:33" x14ac:dyDescent="0.3">
      <c r="A91" s="1"/>
      <c r="B91" s="1"/>
      <c r="C91" s="1"/>
      <c r="D91" s="1"/>
      <c r="E91" s="1"/>
      <c r="F91" s="1"/>
      <c r="G91" s="1" t="s">
        <v>90</v>
      </c>
      <c r="H91" s="1"/>
      <c r="I91" s="2">
        <v>0</v>
      </c>
      <c r="J91" s="3"/>
      <c r="K91" s="2">
        <v>0</v>
      </c>
      <c r="L91" s="3"/>
      <c r="M91" s="2">
        <v>0</v>
      </c>
      <c r="N91" s="3"/>
      <c r="O91" s="2">
        <v>0</v>
      </c>
      <c r="P91" s="3"/>
      <c r="Q91" s="2">
        <v>15.99</v>
      </c>
      <c r="R91" s="3"/>
      <c r="S91" s="2">
        <v>60</v>
      </c>
      <c r="T91" s="3"/>
      <c r="U91" s="2">
        <v>0</v>
      </c>
      <c r="V91" s="3"/>
      <c r="W91" s="2">
        <v>0</v>
      </c>
      <c r="X91" s="3"/>
      <c r="Y91" s="2">
        <v>0</v>
      </c>
      <c r="Z91" s="3"/>
      <c r="AA91" s="2">
        <v>0</v>
      </c>
      <c r="AB91" s="3"/>
      <c r="AC91" s="2">
        <v>266.51</v>
      </c>
      <c r="AD91" s="3"/>
      <c r="AE91" s="2">
        <v>0</v>
      </c>
      <c r="AF91" s="3"/>
      <c r="AG91" s="2">
        <f t="shared" si="4"/>
        <v>342.5</v>
      </c>
    </row>
    <row r="92" spans="1:33" x14ac:dyDescent="0.3">
      <c r="A92" s="1"/>
      <c r="B92" s="1"/>
      <c r="C92" s="1"/>
      <c r="D92" s="1"/>
      <c r="E92" s="1"/>
      <c r="F92" s="1"/>
      <c r="G92" s="1" t="s">
        <v>91</v>
      </c>
      <c r="H92" s="1"/>
      <c r="I92" s="2">
        <v>0</v>
      </c>
      <c r="J92" s="3"/>
      <c r="K92" s="2">
        <v>0</v>
      </c>
      <c r="L92" s="3"/>
      <c r="M92" s="2">
        <v>584.65</v>
      </c>
      <c r="N92" s="3"/>
      <c r="O92" s="2">
        <v>0</v>
      </c>
      <c r="P92" s="3"/>
      <c r="Q92" s="2">
        <v>0</v>
      </c>
      <c r="R92" s="3"/>
      <c r="S92" s="2">
        <v>122</v>
      </c>
      <c r="T92" s="3"/>
      <c r="U92" s="2">
        <v>0</v>
      </c>
      <c r="V92" s="3"/>
      <c r="W92" s="2">
        <v>0</v>
      </c>
      <c r="X92" s="3"/>
      <c r="Y92" s="2">
        <v>0</v>
      </c>
      <c r="Z92" s="3"/>
      <c r="AA92" s="2">
        <v>0</v>
      </c>
      <c r="AB92" s="3"/>
      <c r="AC92" s="2">
        <v>0</v>
      </c>
      <c r="AD92" s="3"/>
      <c r="AE92" s="2">
        <v>436.54</v>
      </c>
      <c r="AF92" s="3"/>
      <c r="AG92" s="2">
        <f t="shared" si="4"/>
        <v>1143.19</v>
      </c>
    </row>
    <row r="93" spans="1:33" x14ac:dyDescent="0.3">
      <c r="A93" s="1"/>
      <c r="B93" s="1"/>
      <c r="C93" s="1"/>
      <c r="D93" s="1"/>
      <c r="E93" s="1"/>
      <c r="F93" s="1"/>
      <c r="G93" s="1" t="s">
        <v>161</v>
      </c>
      <c r="H93" s="1"/>
      <c r="I93" s="2">
        <v>0</v>
      </c>
      <c r="J93" s="3"/>
      <c r="K93" s="2">
        <v>63.24</v>
      </c>
      <c r="L93" s="3"/>
      <c r="M93" s="2">
        <v>2594.08</v>
      </c>
      <c r="N93" s="3"/>
      <c r="O93" s="2">
        <v>292.87</v>
      </c>
      <c r="P93" s="3"/>
      <c r="Q93" s="2">
        <v>542.98</v>
      </c>
      <c r="R93" s="3"/>
      <c r="S93" s="2">
        <v>0</v>
      </c>
      <c r="T93" s="3"/>
      <c r="U93" s="2">
        <v>0</v>
      </c>
      <c r="V93" s="3"/>
      <c r="W93" s="2">
        <v>0</v>
      </c>
      <c r="X93" s="3"/>
      <c r="Y93" s="2">
        <v>0</v>
      </c>
      <c r="Z93" s="3"/>
      <c r="AA93" s="2">
        <v>0</v>
      </c>
      <c r="AB93" s="3"/>
      <c r="AC93" s="2">
        <v>0</v>
      </c>
      <c r="AD93" s="3"/>
      <c r="AE93" s="2">
        <v>1804.9</v>
      </c>
      <c r="AF93" s="3"/>
      <c r="AG93" s="2">
        <f t="shared" si="4"/>
        <v>5298.07</v>
      </c>
    </row>
    <row r="94" spans="1:33" x14ac:dyDescent="0.3">
      <c r="A94" s="1"/>
      <c r="B94" s="1"/>
      <c r="C94" s="1"/>
      <c r="D94" s="1"/>
      <c r="E94" s="1"/>
      <c r="F94" s="1"/>
      <c r="G94" s="1" t="s">
        <v>92</v>
      </c>
      <c r="H94" s="1"/>
      <c r="I94" s="2">
        <v>0</v>
      </c>
      <c r="J94" s="3"/>
      <c r="K94" s="2">
        <v>0</v>
      </c>
      <c r="L94" s="3"/>
      <c r="M94" s="2">
        <v>0</v>
      </c>
      <c r="N94" s="3"/>
      <c r="O94" s="2">
        <v>0</v>
      </c>
      <c r="P94" s="3"/>
      <c r="Q94" s="2">
        <v>0</v>
      </c>
      <c r="R94" s="3"/>
      <c r="S94" s="2">
        <v>60</v>
      </c>
      <c r="T94" s="3"/>
      <c r="U94" s="2">
        <v>0</v>
      </c>
      <c r="V94" s="3"/>
      <c r="W94" s="2">
        <v>275.72000000000003</v>
      </c>
      <c r="X94" s="3"/>
      <c r="Y94" s="2">
        <v>0</v>
      </c>
      <c r="Z94" s="3"/>
      <c r="AA94" s="2">
        <v>0</v>
      </c>
      <c r="AB94" s="3"/>
      <c r="AC94" s="2">
        <v>28.99</v>
      </c>
      <c r="AD94" s="3"/>
      <c r="AE94" s="2">
        <v>0</v>
      </c>
      <c r="AF94" s="3"/>
      <c r="AG94" s="2">
        <f t="shared" si="4"/>
        <v>364.71</v>
      </c>
    </row>
    <row r="95" spans="1:33" x14ac:dyDescent="0.3">
      <c r="A95" s="1"/>
      <c r="B95" s="1"/>
      <c r="C95" s="1"/>
      <c r="D95" s="1"/>
      <c r="E95" s="1"/>
      <c r="F95" s="1"/>
      <c r="G95" s="1" t="s">
        <v>162</v>
      </c>
      <c r="H95" s="1"/>
      <c r="I95" s="2">
        <v>0</v>
      </c>
      <c r="J95" s="3"/>
      <c r="K95" s="2">
        <v>68.31</v>
      </c>
      <c r="L95" s="3"/>
      <c r="M95" s="2">
        <v>6653.55</v>
      </c>
      <c r="N95" s="3"/>
      <c r="O95" s="2">
        <v>0</v>
      </c>
      <c r="P95" s="3"/>
      <c r="Q95" s="2">
        <v>410.43</v>
      </c>
      <c r="R95" s="3"/>
      <c r="S95" s="2">
        <v>0</v>
      </c>
      <c r="T95" s="3"/>
      <c r="U95" s="2">
        <v>0</v>
      </c>
      <c r="V95" s="3"/>
      <c r="W95" s="2">
        <v>0</v>
      </c>
      <c r="X95" s="3"/>
      <c r="Y95" s="2">
        <v>0</v>
      </c>
      <c r="Z95" s="3"/>
      <c r="AA95" s="2">
        <v>0</v>
      </c>
      <c r="AB95" s="3"/>
      <c r="AC95" s="2">
        <v>-4173.1000000000004</v>
      </c>
      <c r="AD95" s="3"/>
      <c r="AE95" s="2">
        <v>0</v>
      </c>
      <c r="AF95" s="3"/>
      <c r="AG95" s="2">
        <f t="shared" si="4"/>
        <v>2959.19</v>
      </c>
    </row>
    <row r="96" spans="1:33" x14ac:dyDescent="0.3">
      <c r="A96" s="1"/>
      <c r="B96" s="1"/>
      <c r="C96" s="1"/>
      <c r="D96" s="1"/>
      <c r="E96" s="1"/>
      <c r="F96" s="1"/>
      <c r="G96" s="1" t="s">
        <v>163</v>
      </c>
      <c r="H96" s="1"/>
      <c r="I96" s="2">
        <v>0</v>
      </c>
      <c r="J96" s="3"/>
      <c r="K96" s="2">
        <v>0</v>
      </c>
      <c r="L96" s="3"/>
      <c r="M96" s="2">
        <v>0</v>
      </c>
      <c r="N96" s="3"/>
      <c r="O96" s="2">
        <v>0</v>
      </c>
      <c r="P96" s="3"/>
      <c r="Q96" s="2">
        <v>0</v>
      </c>
      <c r="R96" s="3"/>
      <c r="S96" s="2">
        <v>100</v>
      </c>
      <c r="T96" s="3"/>
      <c r="U96" s="2">
        <v>31.46</v>
      </c>
      <c r="V96" s="3"/>
      <c r="W96" s="2">
        <v>0</v>
      </c>
      <c r="X96" s="3"/>
      <c r="Y96" s="2">
        <v>0</v>
      </c>
      <c r="Z96" s="3"/>
      <c r="AA96" s="2">
        <v>0</v>
      </c>
      <c r="AB96" s="3"/>
      <c r="AC96" s="2">
        <v>0</v>
      </c>
      <c r="AD96" s="3"/>
      <c r="AE96" s="2">
        <v>2375</v>
      </c>
      <c r="AF96" s="3"/>
      <c r="AG96" s="2">
        <f t="shared" si="4"/>
        <v>2506.46</v>
      </c>
    </row>
    <row r="97" spans="1:33" x14ac:dyDescent="0.3">
      <c r="A97" s="1"/>
      <c r="B97" s="1"/>
      <c r="C97" s="1"/>
      <c r="D97" s="1"/>
      <c r="E97" s="1"/>
      <c r="F97" s="1"/>
      <c r="G97" s="1" t="s">
        <v>164</v>
      </c>
      <c r="H97" s="1"/>
      <c r="I97" s="2">
        <v>0</v>
      </c>
      <c r="J97" s="3"/>
      <c r="K97" s="2">
        <v>0</v>
      </c>
      <c r="L97" s="3"/>
      <c r="M97" s="2">
        <v>0</v>
      </c>
      <c r="N97" s="3"/>
      <c r="O97" s="2">
        <v>0</v>
      </c>
      <c r="P97" s="3"/>
      <c r="Q97" s="2">
        <v>0</v>
      </c>
      <c r="R97" s="3"/>
      <c r="S97" s="2">
        <v>530.88</v>
      </c>
      <c r="T97" s="3"/>
      <c r="U97" s="2">
        <v>1190.49</v>
      </c>
      <c r="V97" s="3"/>
      <c r="W97" s="2">
        <v>0</v>
      </c>
      <c r="X97" s="3"/>
      <c r="Y97" s="2">
        <v>0</v>
      </c>
      <c r="Z97" s="3"/>
      <c r="AA97" s="2">
        <v>0</v>
      </c>
      <c r="AB97" s="3"/>
      <c r="AC97" s="2">
        <v>0</v>
      </c>
      <c r="AD97" s="3"/>
      <c r="AE97" s="2">
        <v>33.18</v>
      </c>
      <c r="AF97" s="3"/>
      <c r="AG97" s="2">
        <f t="shared" si="4"/>
        <v>1754.55</v>
      </c>
    </row>
    <row r="98" spans="1:33" x14ac:dyDescent="0.3">
      <c r="A98" s="1"/>
      <c r="B98" s="1"/>
      <c r="C98" s="1"/>
      <c r="D98" s="1"/>
      <c r="E98" s="1"/>
      <c r="F98" s="1"/>
      <c r="G98" s="1" t="s">
        <v>278</v>
      </c>
      <c r="H98" s="1"/>
      <c r="I98" s="2">
        <v>0</v>
      </c>
      <c r="J98" s="3"/>
      <c r="K98" s="2">
        <v>0</v>
      </c>
      <c r="L98" s="3"/>
      <c r="M98" s="2">
        <v>0</v>
      </c>
      <c r="N98" s="3"/>
      <c r="O98" s="2">
        <v>0</v>
      </c>
      <c r="P98" s="3"/>
      <c r="Q98" s="2">
        <v>0</v>
      </c>
      <c r="R98" s="3"/>
      <c r="S98" s="2">
        <v>0</v>
      </c>
      <c r="T98" s="3"/>
      <c r="U98" s="2">
        <v>0</v>
      </c>
      <c r="V98" s="3"/>
      <c r="W98" s="2">
        <v>0</v>
      </c>
      <c r="X98" s="3"/>
      <c r="Y98" s="2">
        <v>0</v>
      </c>
      <c r="Z98" s="3"/>
      <c r="AA98" s="2">
        <v>0</v>
      </c>
      <c r="AB98" s="3"/>
      <c r="AC98" s="2">
        <v>0</v>
      </c>
      <c r="AD98" s="3"/>
      <c r="AE98" s="2">
        <v>0</v>
      </c>
      <c r="AF98" s="3"/>
      <c r="AG98" s="2">
        <f t="shared" si="4"/>
        <v>0</v>
      </c>
    </row>
    <row r="99" spans="1:33" x14ac:dyDescent="0.3">
      <c r="A99" s="1"/>
      <c r="B99" s="1"/>
      <c r="C99" s="1"/>
      <c r="D99" s="1"/>
      <c r="E99" s="1"/>
      <c r="F99" s="1"/>
      <c r="G99" s="1" t="s">
        <v>165</v>
      </c>
      <c r="H99" s="1"/>
      <c r="I99" s="2">
        <v>0</v>
      </c>
      <c r="J99" s="3"/>
      <c r="K99" s="2">
        <v>0</v>
      </c>
      <c r="L99" s="3"/>
      <c r="M99" s="2">
        <v>0</v>
      </c>
      <c r="N99" s="3"/>
      <c r="O99" s="2">
        <v>0</v>
      </c>
      <c r="P99" s="3"/>
      <c r="Q99" s="2">
        <v>0</v>
      </c>
      <c r="R99" s="3"/>
      <c r="S99" s="2">
        <v>0</v>
      </c>
      <c r="T99" s="3"/>
      <c r="U99" s="2">
        <v>0</v>
      </c>
      <c r="V99" s="3"/>
      <c r="W99" s="2">
        <v>0</v>
      </c>
      <c r="X99" s="3"/>
      <c r="Y99" s="2">
        <v>0</v>
      </c>
      <c r="Z99" s="3"/>
      <c r="AA99" s="2">
        <v>-23</v>
      </c>
      <c r="AB99" s="3"/>
      <c r="AC99" s="2">
        <v>0</v>
      </c>
      <c r="AD99" s="3"/>
      <c r="AE99" s="2">
        <v>0</v>
      </c>
      <c r="AF99" s="3"/>
      <c r="AG99" s="2">
        <f t="shared" si="4"/>
        <v>-23</v>
      </c>
    </row>
    <row r="100" spans="1:33" x14ac:dyDescent="0.3">
      <c r="A100" s="1"/>
      <c r="B100" s="1"/>
      <c r="C100" s="1"/>
      <c r="D100" s="1"/>
      <c r="E100" s="1"/>
      <c r="F100" s="1"/>
      <c r="G100" s="1" t="s">
        <v>166</v>
      </c>
      <c r="H100" s="1"/>
      <c r="I100" s="2">
        <v>0</v>
      </c>
      <c r="J100" s="3"/>
      <c r="K100" s="2">
        <v>0</v>
      </c>
      <c r="L100" s="3"/>
      <c r="M100" s="2">
        <v>0</v>
      </c>
      <c r="N100" s="3"/>
      <c r="O100" s="2">
        <v>0</v>
      </c>
      <c r="P100" s="3"/>
      <c r="Q100" s="2">
        <v>0</v>
      </c>
      <c r="R100" s="3"/>
      <c r="S100" s="2">
        <v>0</v>
      </c>
      <c r="T100" s="3"/>
      <c r="U100" s="2">
        <v>0</v>
      </c>
      <c r="V100" s="3"/>
      <c r="W100" s="2">
        <v>136.1</v>
      </c>
      <c r="X100" s="3"/>
      <c r="Y100" s="2">
        <v>0</v>
      </c>
      <c r="Z100" s="3"/>
      <c r="AA100" s="2">
        <v>0</v>
      </c>
      <c r="AB100" s="3"/>
      <c r="AC100" s="2">
        <v>0</v>
      </c>
      <c r="AD100" s="3"/>
      <c r="AE100" s="2">
        <v>367</v>
      </c>
      <c r="AF100" s="3"/>
      <c r="AG100" s="2">
        <f t="shared" si="4"/>
        <v>503.1</v>
      </c>
    </row>
    <row r="101" spans="1:33" x14ac:dyDescent="0.3">
      <c r="A101" s="1"/>
      <c r="B101" s="1"/>
      <c r="C101" s="1"/>
      <c r="D101" s="1"/>
      <c r="E101" s="1"/>
      <c r="F101" s="1"/>
      <c r="G101" s="1" t="s">
        <v>93</v>
      </c>
      <c r="H101" s="1"/>
      <c r="I101" s="2">
        <v>0</v>
      </c>
      <c r="J101" s="3"/>
      <c r="K101" s="2">
        <v>0</v>
      </c>
      <c r="L101" s="3"/>
      <c r="M101" s="2">
        <v>0</v>
      </c>
      <c r="N101" s="3"/>
      <c r="O101" s="2">
        <v>0</v>
      </c>
      <c r="P101" s="3"/>
      <c r="Q101" s="2">
        <v>0</v>
      </c>
      <c r="R101" s="3"/>
      <c r="S101" s="2">
        <v>1508.38</v>
      </c>
      <c r="T101" s="3"/>
      <c r="U101" s="2">
        <v>171.45</v>
      </c>
      <c r="V101" s="3"/>
      <c r="W101" s="2">
        <v>0</v>
      </c>
      <c r="X101" s="3"/>
      <c r="Y101" s="2">
        <v>0</v>
      </c>
      <c r="Z101" s="3"/>
      <c r="AA101" s="2">
        <v>0</v>
      </c>
      <c r="AB101" s="3"/>
      <c r="AC101" s="2">
        <v>0</v>
      </c>
      <c r="AD101" s="3"/>
      <c r="AE101" s="2">
        <v>0</v>
      </c>
      <c r="AF101" s="3"/>
      <c r="AG101" s="2">
        <f t="shared" si="4"/>
        <v>1679.83</v>
      </c>
    </row>
    <row r="102" spans="1:33" ht="15" thickBot="1" x14ac:dyDescent="0.35">
      <c r="A102" s="1"/>
      <c r="B102" s="1"/>
      <c r="C102" s="1"/>
      <c r="D102" s="1"/>
      <c r="E102" s="1"/>
      <c r="F102" s="1"/>
      <c r="G102" s="1" t="s">
        <v>94</v>
      </c>
      <c r="H102" s="1"/>
      <c r="I102" s="4">
        <v>0</v>
      </c>
      <c r="J102" s="3"/>
      <c r="K102" s="4">
        <v>0</v>
      </c>
      <c r="L102" s="3"/>
      <c r="M102" s="4">
        <v>117.5</v>
      </c>
      <c r="N102" s="3"/>
      <c r="O102" s="4">
        <v>420.85</v>
      </c>
      <c r="P102" s="3"/>
      <c r="Q102" s="4">
        <v>0</v>
      </c>
      <c r="R102" s="3"/>
      <c r="S102" s="4">
        <v>150</v>
      </c>
      <c r="T102" s="3"/>
      <c r="U102" s="4">
        <v>0</v>
      </c>
      <c r="V102" s="3"/>
      <c r="W102" s="4">
        <v>0</v>
      </c>
      <c r="X102" s="3"/>
      <c r="Y102" s="4">
        <v>396.14</v>
      </c>
      <c r="Z102" s="3"/>
      <c r="AA102" s="4">
        <v>0</v>
      </c>
      <c r="AB102" s="3"/>
      <c r="AC102" s="4">
        <v>0</v>
      </c>
      <c r="AD102" s="3"/>
      <c r="AE102" s="4">
        <v>0</v>
      </c>
      <c r="AF102" s="3"/>
      <c r="AG102" s="4">
        <f t="shared" si="4"/>
        <v>1084.49</v>
      </c>
    </row>
    <row r="103" spans="1:33" x14ac:dyDescent="0.3">
      <c r="A103" s="1"/>
      <c r="B103" s="1"/>
      <c r="C103" s="1"/>
      <c r="D103" s="1"/>
      <c r="E103" s="1"/>
      <c r="F103" s="1" t="s">
        <v>95</v>
      </c>
      <c r="G103" s="1"/>
      <c r="H103" s="1"/>
      <c r="I103" s="2">
        <f>ROUND(SUM(I84:I102),5)</f>
        <v>0</v>
      </c>
      <c r="J103" s="3"/>
      <c r="K103" s="2">
        <f>ROUND(SUM(K84:K102),5)</f>
        <v>4492.78</v>
      </c>
      <c r="L103" s="3"/>
      <c r="M103" s="2">
        <f>ROUND(SUM(M84:M102),5)</f>
        <v>9949.7800000000007</v>
      </c>
      <c r="N103" s="3"/>
      <c r="O103" s="2">
        <f>ROUND(SUM(O84:O102),5)</f>
        <v>1129.07</v>
      </c>
      <c r="P103" s="3"/>
      <c r="Q103" s="2">
        <f>ROUND(SUM(Q84:Q102),5)</f>
        <v>3736.88</v>
      </c>
      <c r="R103" s="3"/>
      <c r="S103" s="2">
        <f>ROUND(SUM(S84:S102),5)</f>
        <v>2591.2600000000002</v>
      </c>
      <c r="T103" s="3"/>
      <c r="U103" s="2">
        <f>ROUND(SUM(U84:U102),5)</f>
        <v>1873.82</v>
      </c>
      <c r="V103" s="3"/>
      <c r="W103" s="2">
        <f>ROUND(SUM(W84:W102),5)</f>
        <v>658.08</v>
      </c>
      <c r="X103" s="3"/>
      <c r="Y103" s="2">
        <f>ROUND(SUM(Y84:Y102),5)</f>
        <v>396.14</v>
      </c>
      <c r="Z103" s="3"/>
      <c r="AA103" s="2">
        <f>ROUND(SUM(AA84:AA102),5)</f>
        <v>202.82</v>
      </c>
      <c r="AB103" s="3"/>
      <c r="AC103" s="2">
        <f>ROUND(SUM(AC84:AC102),5)</f>
        <v>-2864.77</v>
      </c>
      <c r="AD103" s="3"/>
      <c r="AE103" s="2">
        <f>ROUND(SUM(AE84:AE102),5)</f>
        <v>5330.91</v>
      </c>
      <c r="AF103" s="3"/>
      <c r="AG103" s="2">
        <f t="shared" si="4"/>
        <v>27496.77</v>
      </c>
    </row>
    <row r="104" spans="1:33" x14ac:dyDescent="0.3">
      <c r="A104" s="1"/>
      <c r="B104" s="1"/>
      <c r="C104" s="1"/>
      <c r="D104" s="1"/>
      <c r="E104" s="1"/>
      <c r="F104" s="1" t="s">
        <v>96</v>
      </c>
      <c r="G104" s="1"/>
      <c r="H104" s="1"/>
      <c r="I104" s="2"/>
      <c r="J104" s="3"/>
      <c r="K104" s="2"/>
      <c r="L104" s="3"/>
      <c r="M104" s="2"/>
      <c r="N104" s="3"/>
      <c r="O104" s="2"/>
      <c r="P104" s="3"/>
      <c r="Q104" s="2"/>
      <c r="R104" s="3"/>
      <c r="S104" s="2"/>
      <c r="T104" s="3"/>
      <c r="U104" s="2"/>
      <c r="V104" s="3"/>
      <c r="W104" s="2"/>
      <c r="X104" s="3"/>
      <c r="Y104" s="2"/>
      <c r="Z104" s="3"/>
      <c r="AA104" s="2"/>
      <c r="AB104" s="3"/>
      <c r="AC104" s="2"/>
      <c r="AD104" s="3"/>
      <c r="AE104" s="2"/>
      <c r="AF104" s="3"/>
      <c r="AG104" s="2"/>
    </row>
    <row r="105" spans="1:33" x14ac:dyDescent="0.3">
      <c r="A105" s="1"/>
      <c r="B105" s="1"/>
      <c r="C105" s="1"/>
      <c r="D105" s="1"/>
      <c r="E105" s="1"/>
      <c r="F105" s="1"/>
      <c r="G105" s="1" t="s">
        <v>169</v>
      </c>
      <c r="H105" s="1"/>
      <c r="I105" s="2">
        <v>0</v>
      </c>
      <c r="J105" s="3"/>
      <c r="K105" s="2">
        <v>0</v>
      </c>
      <c r="L105" s="3"/>
      <c r="M105" s="2">
        <v>0</v>
      </c>
      <c r="N105" s="3"/>
      <c r="O105" s="2">
        <v>0</v>
      </c>
      <c r="P105" s="3"/>
      <c r="Q105" s="2">
        <v>0</v>
      </c>
      <c r="R105" s="3"/>
      <c r="S105" s="2">
        <v>88.99</v>
      </c>
      <c r="T105" s="3"/>
      <c r="U105" s="2">
        <v>150.9</v>
      </c>
      <c r="V105" s="3"/>
      <c r="W105" s="2">
        <v>0</v>
      </c>
      <c r="X105" s="3"/>
      <c r="Y105" s="2">
        <v>0</v>
      </c>
      <c r="Z105" s="3"/>
      <c r="AA105" s="2">
        <v>0</v>
      </c>
      <c r="AB105" s="3"/>
      <c r="AC105" s="2">
        <v>0</v>
      </c>
      <c r="AD105" s="3"/>
      <c r="AE105" s="2">
        <v>0</v>
      </c>
      <c r="AF105" s="3"/>
      <c r="AG105" s="2">
        <f t="shared" ref="AG105:AG125" si="5">ROUND(SUM(I105:AE105),5)</f>
        <v>239.89</v>
      </c>
    </row>
    <row r="106" spans="1:33" x14ac:dyDescent="0.3">
      <c r="A106" s="1"/>
      <c r="B106" s="1"/>
      <c r="C106" s="1"/>
      <c r="D106" s="1"/>
      <c r="E106" s="1"/>
      <c r="F106" s="1"/>
      <c r="G106" s="1" t="s">
        <v>97</v>
      </c>
      <c r="H106" s="1"/>
      <c r="I106" s="2">
        <v>0</v>
      </c>
      <c r="J106" s="3"/>
      <c r="K106" s="2">
        <v>0</v>
      </c>
      <c r="L106" s="3"/>
      <c r="M106" s="2">
        <v>0</v>
      </c>
      <c r="N106" s="3"/>
      <c r="O106" s="2">
        <v>0</v>
      </c>
      <c r="P106" s="3"/>
      <c r="Q106" s="2">
        <v>0</v>
      </c>
      <c r="R106" s="3"/>
      <c r="S106" s="2">
        <v>120</v>
      </c>
      <c r="T106" s="3"/>
      <c r="U106" s="2">
        <v>1562.2</v>
      </c>
      <c r="V106" s="3"/>
      <c r="W106" s="2">
        <v>0</v>
      </c>
      <c r="X106" s="3"/>
      <c r="Y106" s="2">
        <v>0</v>
      </c>
      <c r="Z106" s="3"/>
      <c r="AA106" s="2">
        <v>0</v>
      </c>
      <c r="AB106" s="3"/>
      <c r="AC106" s="2">
        <v>0</v>
      </c>
      <c r="AD106" s="3"/>
      <c r="AE106" s="2">
        <v>0</v>
      </c>
      <c r="AF106" s="3"/>
      <c r="AG106" s="2">
        <f t="shared" si="5"/>
        <v>1682.2</v>
      </c>
    </row>
    <row r="107" spans="1:33" x14ac:dyDescent="0.3">
      <c r="A107" s="1"/>
      <c r="B107" s="1"/>
      <c r="C107" s="1"/>
      <c r="D107" s="1"/>
      <c r="E107" s="1"/>
      <c r="F107" s="1"/>
      <c r="G107" s="1" t="s">
        <v>98</v>
      </c>
      <c r="H107" s="1"/>
      <c r="I107" s="2">
        <v>0</v>
      </c>
      <c r="J107" s="3"/>
      <c r="K107" s="2">
        <v>0</v>
      </c>
      <c r="L107" s="3"/>
      <c r="M107" s="2">
        <v>0</v>
      </c>
      <c r="N107" s="3"/>
      <c r="O107" s="2">
        <v>194.95</v>
      </c>
      <c r="P107" s="3"/>
      <c r="Q107" s="2">
        <v>0</v>
      </c>
      <c r="R107" s="3"/>
      <c r="S107" s="2">
        <v>1501.66</v>
      </c>
      <c r="T107" s="3"/>
      <c r="U107" s="2">
        <v>845.36</v>
      </c>
      <c r="V107" s="3"/>
      <c r="W107" s="2">
        <v>49.62</v>
      </c>
      <c r="X107" s="3"/>
      <c r="Y107" s="2">
        <v>25.38</v>
      </c>
      <c r="Z107" s="3"/>
      <c r="AA107" s="2">
        <v>95</v>
      </c>
      <c r="AB107" s="3"/>
      <c r="AC107" s="2">
        <v>0</v>
      </c>
      <c r="AD107" s="3"/>
      <c r="AE107" s="2">
        <v>873.4</v>
      </c>
      <c r="AF107" s="3"/>
      <c r="AG107" s="2">
        <f t="shared" si="5"/>
        <v>3585.37</v>
      </c>
    </row>
    <row r="108" spans="1:33" x14ac:dyDescent="0.3">
      <c r="A108" s="1"/>
      <c r="B108" s="1"/>
      <c r="C108" s="1"/>
      <c r="D108" s="1"/>
      <c r="E108" s="1"/>
      <c r="F108" s="1"/>
      <c r="G108" s="1" t="s">
        <v>170</v>
      </c>
      <c r="H108" s="1"/>
      <c r="I108" s="2">
        <v>0</v>
      </c>
      <c r="J108" s="3"/>
      <c r="K108" s="2">
        <v>0</v>
      </c>
      <c r="L108" s="3"/>
      <c r="M108" s="2">
        <v>0</v>
      </c>
      <c r="N108" s="3"/>
      <c r="O108" s="2">
        <v>0</v>
      </c>
      <c r="P108" s="3"/>
      <c r="Q108" s="2">
        <v>0</v>
      </c>
      <c r="R108" s="3"/>
      <c r="S108" s="2">
        <v>100</v>
      </c>
      <c r="T108" s="3"/>
      <c r="U108" s="2">
        <v>126.05</v>
      </c>
      <c r="V108" s="3"/>
      <c r="W108" s="2">
        <v>0</v>
      </c>
      <c r="X108" s="3"/>
      <c r="Y108" s="2">
        <v>0</v>
      </c>
      <c r="Z108" s="3"/>
      <c r="AA108" s="2">
        <v>0</v>
      </c>
      <c r="AB108" s="3"/>
      <c r="AC108" s="2">
        <v>384.75</v>
      </c>
      <c r="AD108" s="3"/>
      <c r="AE108" s="2">
        <v>0</v>
      </c>
      <c r="AF108" s="3"/>
      <c r="AG108" s="2">
        <f t="shared" si="5"/>
        <v>610.79999999999995</v>
      </c>
    </row>
    <row r="109" spans="1:33" ht="15" thickBot="1" x14ac:dyDescent="0.35">
      <c r="A109" s="1"/>
      <c r="B109" s="1"/>
      <c r="C109" s="1"/>
      <c r="D109" s="1"/>
      <c r="E109" s="1"/>
      <c r="F109" s="1"/>
      <c r="G109" s="1" t="s">
        <v>171</v>
      </c>
      <c r="H109" s="1"/>
      <c r="I109" s="4">
        <v>0</v>
      </c>
      <c r="J109" s="3"/>
      <c r="K109" s="4">
        <v>698.94</v>
      </c>
      <c r="L109" s="3"/>
      <c r="M109" s="4">
        <v>0</v>
      </c>
      <c r="N109" s="3"/>
      <c r="O109" s="4">
        <v>1219.27</v>
      </c>
      <c r="P109" s="3"/>
      <c r="Q109" s="4">
        <v>0</v>
      </c>
      <c r="R109" s="3"/>
      <c r="S109" s="4">
        <v>359.03</v>
      </c>
      <c r="T109" s="3"/>
      <c r="U109" s="4">
        <v>0</v>
      </c>
      <c r="V109" s="3"/>
      <c r="W109" s="4">
        <v>0</v>
      </c>
      <c r="X109" s="3"/>
      <c r="Y109" s="4">
        <v>0</v>
      </c>
      <c r="Z109" s="3"/>
      <c r="AA109" s="4">
        <v>0</v>
      </c>
      <c r="AB109" s="3"/>
      <c r="AC109" s="4">
        <v>0</v>
      </c>
      <c r="AD109" s="3"/>
      <c r="AE109" s="4">
        <v>0</v>
      </c>
      <c r="AF109" s="3"/>
      <c r="AG109" s="4">
        <f t="shared" si="5"/>
        <v>2277.2399999999998</v>
      </c>
    </row>
    <row r="110" spans="1:33" x14ac:dyDescent="0.3">
      <c r="A110" s="1"/>
      <c r="B110" s="1"/>
      <c r="C110" s="1"/>
      <c r="D110" s="1"/>
      <c r="E110" s="1"/>
      <c r="F110" s="1" t="s">
        <v>100</v>
      </c>
      <c r="G110" s="1"/>
      <c r="H110" s="1"/>
      <c r="I110" s="2">
        <f>ROUND(SUM(I104:I109),5)</f>
        <v>0</v>
      </c>
      <c r="J110" s="3"/>
      <c r="K110" s="2">
        <f>ROUND(SUM(K104:K109),5)</f>
        <v>698.94</v>
      </c>
      <c r="L110" s="3"/>
      <c r="M110" s="2">
        <f>ROUND(SUM(M104:M109),5)</f>
        <v>0</v>
      </c>
      <c r="N110" s="3"/>
      <c r="O110" s="2">
        <f>ROUND(SUM(O104:O109),5)</f>
        <v>1414.22</v>
      </c>
      <c r="P110" s="3"/>
      <c r="Q110" s="2">
        <f>ROUND(SUM(Q104:Q109),5)</f>
        <v>0</v>
      </c>
      <c r="R110" s="3"/>
      <c r="S110" s="2">
        <f>ROUND(SUM(S104:S109),5)</f>
        <v>2169.6799999999998</v>
      </c>
      <c r="T110" s="3"/>
      <c r="U110" s="2">
        <f>ROUND(SUM(U104:U109),5)</f>
        <v>2684.51</v>
      </c>
      <c r="V110" s="3"/>
      <c r="W110" s="2">
        <f>ROUND(SUM(W104:W109),5)</f>
        <v>49.62</v>
      </c>
      <c r="X110" s="3"/>
      <c r="Y110" s="2">
        <f>ROUND(SUM(Y104:Y109),5)</f>
        <v>25.38</v>
      </c>
      <c r="Z110" s="3"/>
      <c r="AA110" s="2">
        <f>ROUND(SUM(AA104:AA109),5)</f>
        <v>95</v>
      </c>
      <c r="AB110" s="3"/>
      <c r="AC110" s="2">
        <f>ROUND(SUM(AC104:AC109),5)</f>
        <v>384.75</v>
      </c>
      <c r="AD110" s="3"/>
      <c r="AE110" s="2">
        <f>ROUND(SUM(AE104:AE109),5)</f>
        <v>873.4</v>
      </c>
      <c r="AF110" s="3"/>
      <c r="AG110" s="2">
        <f t="shared" si="5"/>
        <v>8395.5</v>
      </c>
    </row>
    <row r="111" spans="1:33" x14ac:dyDescent="0.3">
      <c r="A111" s="1"/>
      <c r="B111" s="1"/>
      <c r="C111" s="1"/>
      <c r="D111" s="1"/>
      <c r="E111" s="1"/>
      <c r="F111" s="1" t="s">
        <v>101</v>
      </c>
      <c r="G111" s="1"/>
      <c r="H111" s="1"/>
      <c r="I111" s="2">
        <v>597.94000000000005</v>
      </c>
      <c r="J111" s="3"/>
      <c r="K111" s="2">
        <v>4647.7</v>
      </c>
      <c r="L111" s="3"/>
      <c r="M111" s="2">
        <v>1621.3</v>
      </c>
      <c r="N111" s="3"/>
      <c r="O111" s="2">
        <v>1575.48</v>
      </c>
      <c r="P111" s="3"/>
      <c r="Q111" s="2">
        <v>4833.74</v>
      </c>
      <c r="R111" s="3"/>
      <c r="S111" s="2">
        <v>6322.52</v>
      </c>
      <c r="T111" s="3"/>
      <c r="U111" s="2">
        <v>1125.56</v>
      </c>
      <c r="V111" s="3"/>
      <c r="W111" s="2">
        <v>5604.14</v>
      </c>
      <c r="X111" s="3"/>
      <c r="Y111" s="2">
        <v>3624.97</v>
      </c>
      <c r="Z111" s="3"/>
      <c r="AA111" s="2">
        <v>1682.95</v>
      </c>
      <c r="AB111" s="3"/>
      <c r="AC111" s="2">
        <v>6244.87</v>
      </c>
      <c r="AD111" s="3"/>
      <c r="AE111" s="2">
        <v>3897.13</v>
      </c>
      <c r="AF111" s="3"/>
      <c r="AG111" s="2">
        <f t="shared" si="5"/>
        <v>41778.300000000003</v>
      </c>
    </row>
    <row r="112" spans="1:33" x14ac:dyDescent="0.3">
      <c r="A112" s="1"/>
      <c r="B112" s="1"/>
      <c r="C112" s="1"/>
      <c r="D112" s="1"/>
      <c r="E112" s="1"/>
      <c r="F112" s="1" t="s">
        <v>102</v>
      </c>
      <c r="G112" s="1"/>
      <c r="H112" s="1"/>
      <c r="I112" s="2">
        <v>-3641.41</v>
      </c>
      <c r="J112" s="3"/>
      <c r="K112" s="2">
        <v>3943.5</v>
      </c>
      <c r="L112" s="3"/>
      <c r="M112" s="2">
        <v>264.5</v>
      </c>
      <c r="N112" s="3"/>
      <c r="O112" s="2">
        <v>332.5</v>
      </c>
      <c r="P112" s="3"/>
      <c r="Q112" s="2">
        <v>3777.41</v>
      </c>
      <c r="R112" s="3"/>
      <c r="S112" s="2">
        <v>22</v>
      </c>
      <c r="T112" s="3"/>
      <c r="U112" s="2">
        <v>3747</v>
      </c>
      <c r="V112" s="3"/>
      <c r="W112" s="2">
        <v>22</v>
      </c>
      <c r="X112" s="3"/>
      <c r="Y112" s="2">
        <v>22</v>
      </c>
      <c r="Z112" s="3"/>
      <c r="AA112" s="2">
        <v>3769</v>
      </c>
      <c r="AB112" s="3"/>
      <c r="AC112" s="2">
        <v>460.6</v>
      </c>
      <c r="AD112" s="3"/>
      <c r="AE112" s="2">
        <v>111</v>
      </c>
      <c r="AF112" s="3"/>
      <c r="AG112" s="2">
        <f t="shared" si="5"/>
        <v>12830.1</v>
      </c>
    </row>
    <row r="113" spans="1:33" x14ac:dyDescent="0.3">
      <c r="A113" s="1"/>
      <c r="B113" s="1"/>
      <c r="C113" s="1"/>
      <c r="D113" s="1"/>
      <c r="E113" s="1"/>
      <c r="F113" s="1" t="s">
        <v>103</v>
      </c>
      <c r="G113" s="1"/>
      <c r="H113" s="1"/>
      <c r="I113" s="2">
        <v>-4749.66</v>
      </c>
      <c r="J113" s="3"/>
      <c r="K113" s="2">
        <v>5016.63</v>
      </c>
      <c r="L113" s="3"/>
      <c r="M113" s="2">
        <v>0</v>
      </c>
      <c r="N113" s="3"/>
      <c r="O113" s="2">
        <v>0</v>
      </c>
      <c r="P113" s="3"/>
      <c r="Q113" s="2">
        <v>9766.2900000000009</v>
      </c>
      <c r="R113" s="3"/>
      <c r="S113" s="2">
        <v>0</v>
      </c>
      <c r="T113" s="3"/>
      <c r="U113" s="2">
        <v>5016.63</v>
      </c>
      <c r="V113" s="3"/>
      <c r="W113" s="2">
        <v>0</v>
      </c>
      <c r="X113" s="3"/>
      <c r="Y113" s="2">
        <v>0</v>
      </c>
      <c r="Z113" s="3"/>
      <c r="AA113" s="2">
        <v>5016.63</v>
      </c>
      <c r="AB113" s="3"/>
      <c r="AC113" s="2">
        <v>0</v>
      </c>
      <c r="AD113" s="3"/>
      <c r="AE113" s="2">
        <v>0</v>
      </c>
      <c r="AF113" s="3"/>
      <c r="AG113" s="2">
        <f t="shared" si="5"/>
        <v>20066.52</v>
      </c>
    </row>
    <row r="114" spans="1:33" x14ac:dyDescent="0.3">
      <c r="A114" s="1"/>
      <c r="B114" s="1"/>
      <c r="C114" s="1"/>
      <c r="D114" s="1"/>
      <c r="E114" s="1"/>
      <c r="F114" s="1" t="s">
        <v>172</v>
      </c>
      <c r="G114" s="1"/>
      <c r="H114" s="1"/>
      <c r="I114" s="2">
        <v>13796.24</v>
      </c>
      <c r="J114" s="3"/>
      <c r="K114" s="2">
        <v>-1495</v>
      </c>
      <c r="L114" s="3"/>
      <c r="M114" s="2">
        <v>0</v>
      </c>
      <c r="N114" s="3"/>
      <c r="O114" s="2">
        <v>0</v>
      </c>
      <c r="P114" s="3"/>
      <c r="Q114" s="2">
        <v>6487.52</v>
      </c>
      <c r="R114" s="3"/>
      <c r="S114" s="2">
        <v>52</v>
      </c>
      <c r="T114" s="3"/>
      <c r="U114" s="2">
        <v>68587.02</v>
      </c>
      <c r="V114" s="3"/>
      <c r="W114" s="2">
        <v>0</v>
      </c>
      <c r="X114" s="3"/>
      <c r="Y114" s="2">
        <v>0</v>
      </c>
      <c r="Z114" s="3"/>
      <c r="AA114" s="2">
        <v>0</v>
      </c>
      <c r="AB114" s="3"/>
      <c r="AC114" s="2">
        <v>12844</v>
      </c>
      <c r="AD114" s="3"/>
      <c r="AE114" s="2">
        <v>0</v>
      </c>
      <c r="AF114" s="3"/>
      <c r="AG114" s="2">
        <f t="shared" si="5"/>
        <v>100271.78</v>
      </c>
    </row>
    <row r="115" spans="1:33" x14ac:dyDescent="0.3">
      <c r="A115" s="1"/>
      <c r="B115" s="1"/>
      <c r="C115" s="1"/>
      <c r="D115" s="1"/>
      <c r="E115" s="1"/>
      <c r="F115" s="1" t="s">
        <v>104</v>
      </c>
      <c r="G115" s="1"/>
      <c r="H115" s="1"/>
      <c r="I115" s="2">
        <v>271.95</v>
      </c>
      <c r="J115" s="3"/>
      <c r="K115" s="2">
        <v>1134.8499999999999</v>
      </c>
      <c r="L115" s="3"/>
      <c r="M115" s="2">
        <v>177.89</v>
      </c>
      <c r="N115" s="3"/>
      <c r="O115" s="2">
        <v>233.84</v>
      </c>
      <c r="P115" s="3"/>
      <c r="Q115" s="2">
        <v>733.1</v>
      </c>
      <c r="R115" s="3"/>
      <c r="S115" s="2">
        <v>656.93</v>
      </c>
      <c r="T115" s="3"/>
      <c r="U115" s="2">
        <v>1092.4100000000001</v>
      </c>
      <c r="V115" s="3"/>
      <c r="W115" s="2">
        <v>551.20000000000005</v>
      </c>
      <c r="X115" s="3"/>
      <c r="Y115" s="2">
        <v>145.38</v>
      </c>
      <c r="Z115" s="3"/>
      <c r="AA115" s="2">
        <v>54.63</v>
      </c>
      <c r="AB115" s="3"/>
      <c r="AC115" s="2">
        <v>266.58</v>
      </c>
      <c r="AD115" s="3"/>
      <c r="AE115" s="2">
        <v>140.46</v>
      </c>
      <c r="AF115" s="3"/>
      <c r="AG115" s="2">
        <f t="shared" si="5"/>
        <v>5459.22</v>
      </c>
    </row>
    <row r="116" spans="1:33" x14ac:dyDescent="0.3">
      <c r="A116" s="1"/>
      <c r="B116" s="1"/>
      <c r="C116" s="1"/>
      <c r="D116" s="1"/>
      <c r="E116" s="1"/>
      <c r="F116" s="1" t="s">
        <v>105</v>
      </c>
      <c r="G116" s="1"/>
      <c r="H116" s="1"/>
      <c r="I116" s="2">
        <v>0</v>
      </c>
      <c r="J116" s="3"/>
      <c r="K116" s="2">
        <v>24.53</v>
      </c>
      <c r="L116" s="3"/>
      <c r="M116" s="2">
        <v>197.7</v>
      </c>
      <c r="N116" s="3"/>
      <c r="O116" s="2">
        <v>197.7</v>
      </c>
      <c r="P116" s="3"/>
      <c r="Q116" s="2">
        <v>2459.13</v>
      </c>
      <c r="R116" s="3"/>
      <c r="S116" s="2">
        <v>0</v>
      </c>
      <c r="T116" s="3"/>
      <c r="U116" s="2">
        <v>0</v>
      </c>
      <c r="V116" s="3"/>
      <c r="W116" s="2">
        <v>177.74</v>
      </c>
      <c r="X116" s="3"/>
      <c r="Y116" s="2">
        <v>0</v>
      </c>
      <c r="Z116" s="3"/>
      <c r="AA116" s="2">
        <v>132.94999999999999</v>
      </c>
      <c r="AB116" s="3"/>
      <c r="AC116" s="2">
        <v>0</v>
      </c>
      <c r="AD116" s="3"/>
      <c r="AE116" s="2">
        <v>135.94</v>
      </c>
      <c r="AF116" s="3"/>
      <c r="AG116" s="2">
        <f t="shared" si="5"/>
        <v>3325.69</v>
      </c>
    </row>
    <row r="117" spans="1:33" x14ac:dyDescent="0.3">
      <c r="A117" s="1"/>
      <c r="B117" s="1"/>
      <c r="C117" s="1"/>
      <c r="D117" s="1"/>
      <c r="E117" s="1"/>
      <c r="F117" s="1" t="s">
        <v>106</v>
      </c>
      <c r="G117" s="1"/>
      <c r="H117" s="1"/>
      <c r="I117" s="2">
        <v>883.09</v>
      </c>
      <c r="J117" s="3"/>
      <c r="K117" s="2">
        <v>0</v>
      </c>
      <c r="L117" s="3"/>
      <c r="M117" s="2">
        <v>0</v>
      </c>
      <c r="N117" s="3"/>
      <c r="O117" s="2">
        <v>119.6</v>
      </c>
      <c r="P117" s="3"/>
      <c r="Q117" s="2">
        <v>1898.66</v>
      </c>
      <c r="R117" s="3"/>
      <c r="S117" s="2">
        <v>3326.55</v>
      </c>
      <c r="T117" s="3"/>
      <c r="U117" s="2">
        <v>995.27</v>
      </c>
      <c r="V117" s="3"/>
      <c r="W117" s="2">
        <v>448.91</v>
      </c>
      <c r="X117" s="3"/>
      <c r="Y117" s="2">
        <v>558.54</v>
      </c>
      <c r="Z117" s="3"/>
      <c r="AA117" s="2">
        <v>385.56</v>
      </c>
      <c r="AB117" s="3"/>
      <c r="AC117" s="2">
        <v>600.92999999999995</v>
      </c>
      <c r="AD117" s="3"/>
      <c r="AE117" s="2">
        <v>306.95999999999998</v>
      </c>
      <c r="AF117" s="3"/>
      <c r="AG117" s="2">
        <f t="shared" si="5"/>
        <v>9524.07</v>
      </c>
    </row>
    <row r="118" spans="1:33" x14ac:dyDescent="0.3">
      <c r="A118" s="1"/>
      <c r="B118" s="1"/>
      <c r="C118" s="1"/>
      <c r="D118" s="1"/>
      <c r="E118" s="1"/>
      <c r="F118" s="1" t="s">
        <v>107</v>
      </c>
      <c r="G118" s="1"/>
      <c r="H118" s="1"/>
      <c r="I118" s="2">
        <v>0</v>
      </c>
      <c r="J118" s="3"/>
      <c r="K118" s="2">
        <v>0</v>
      </c>
      <c r="L118" s="3"/>
      <c r="M118" s="2">
        <v>0</v>
      </c>
      <c r="N118" s="3"/>
      <c r="O118" s="2">
        <v>2395</v>
      </c>
      <c r="P118" s="3"/>
      <c r="Q118" s="2">
        <v>0</v>
      </c>
      <c r="R118" s="3"/>
      <c r="S118" s="2">
        <v>326.91000000000003</v>
      </c>
      <c r="T118" s="3"/>
      <c r="U118" s="2">
        <v>78</v>
      </c>
      <c r="V118" s="3"/>
      <c r="W118" s="2">
        <v>460</v>
      </c>
      <c r="X118" s="3"/>
      <c r="Y118" s="2">
        <v>0</v>
      </c>
      <c r="Z118" s="3"/>
      <c r="AA118" s="2">
        <v>5915</v>
      </c>
      <c r="AB118" s="3"/>
      <c r="AC118" s="2">
        <v>0</v>
      </c>
      <c r="AD118" s="3"/>
      <c r="AE118" s="2">
        <v>616.80999999999995</v>
      </c>
      <c r="AF118" s="3"/>
      <c r="AG118" s="2">
        <f t="shared" si="5"/>
        <v>9791.7199999999993</v>
      </c>
    </row>
    <row r="119" spans="1:33" x14ac:dyDescent="0.3">
      <c r="A119" s="1"/>
      <c r="B119" s="1"/>
      <c r="C119" s="1"/>
      <c r="D119" s="1"/>
      <c r="E119" s="1"/>
      <c r="F119" s="1" t="s">
        <v>108</v>
      </c>
      <c r="G119" s="1"/>
      <c r="H119" s="1"/>
      <c r="I119" s="2">
        <v>0</v>
      </c>
      <c r="J119" s="3"/>
      <c r="K119" s="2">
        <v>4005.47</v>
      </c>
      <c r="L119" s="3"/>
      <c r="M119" s="2">
        <v>0</v>
      </c>
      <c r="N119" s="3"/>
      <c r="O119" s="2">
        <v>0</v>
      </c>
      <c r="P119" s="3"/>
      <c r="Q119" s="2">
        <v>0</v>
      </c>
      <c r="R119" s="3"/>
      <c r="S119" s="2">
        <v>0</v>
      </c>
      <c r="T119" s="3"/>
      <c r="U119" s="2">
        <v>0</v>
      </c>
      <c r="V119" s="3"/>
      <c r="W119" s="2">
        <v>0</v>
      </c>
      <c r="X119" s="3"/>
      <c r="Y119" s="2">
        <v>0</v>
      </c>
      <c r="Z119" s="3"/>
      <c r="AA119" s="2">
        <v>0</v>
      </c>
      <c r="AB119" s="3"/>
      <c r="AC119" s="2">
        <v>0</v>
      </c>
      <c r="AD119" s="3"/>
      <c r="AE119" s="2">
        <v>0</v>
      </c>
      <c r="AF119" s="3"/>
      <c r="AG119" s="2">
        <f t="shared" si="5"/>
        <v>4005.47</v>
      </c>
    </row>
    <row r="120" spans="1:33" x14ac:dyDescent="0.3">
      <c r="A120" s="1"/>
      <c r="B120" s="1"/>
      <c r="C120" s="1"/>
      <c r="D120" s="1"/>
      <c r="E120" s="1"/>
      <c r="F120" s="1" t="s">
        <v>109</v>
      </c>
      <c r="G120" s="1"/>
      <c r="H120" s="1"/>
      <c r="I120" s="2">
        <v>0</v>
      </c>
      <c r="J120" s="3"/>
      <c r="K120" s="2">
        <v>31256.39</v>
      </c>
      <c r="L120" s="3"/>
      <c r="M120" s="2">
        <v>0</v>
      </c>
      <c r="N120" s="3"/>
      <c r="O120" s="2">
        <v>0</v>
      </c>
      <c r="P120" s="3"/>
      <c r="Q120" s="2">
        <v>39105.550000000003</v>
      </c>
      <c r="R120" s="3"/>
      <c r="S120" s="2">
        <v>0</v>
      </c>
      <c r="T120" s="3"/>
      <c r="U120" s="2">
        <v>0</v>
      </c>
      <c r="V120" s="3"/>
      <c r="W120" s="2">
        <v>30439.75</v>
      </c>
      <c r="X120" s="3"/>
      <c r="Y120" s="2">
        <v>0</v>
      </c>
      <c r="Z120" s="3"/>
      <c r="AA120" s="2">
        <v>250</v>
      </c>
      <c r="AB120" s="3"/>
      <c r="AC120" s="2">
        <v>0</v>
      </c>
      <c r="AD120" s="3"/>
      <c r="AE120" s="2">
        <v>0</v>
      </c>
      <c r="AF120" s="3"/>
      <c r="AG120" s="2">
        <f t="shared" si="5"/>
        <v>101051.69</v>
      </c>
    </row>
    <row r="121" spans="1:33" x14ac:dyDescent="0.3">
      <c r="A121" s="1"/>
      <c r="B121" s="1"/>
      <c r="C121" s="1"/>
      <c r="D121" s="1"/>
      <c r="E121" s="1"/>
      <c r="F121" s="1" t="s">
        <v>110</v>
      </c>
      <c r="G121" s="1"/>
      <c r="H121" s="1"/>
      <c r="I121" s="2">
        <v>-19980</v>
      </c>
      <c r="J121" s="3"/>
      <c r="K121" s="2">
        <v>0</v>
      </c>
      <c r="L121" s="3"/>
      <c r="M121" s="2">
        <v>34784.5</v>
      </c>
      <c r="N121" s="3"/>
      <c r="O121" s="2">
        <v>5755.76</v>
      </c>
      <c r="P121" s="3"/>
      <c r="Q121" s="2">
        <v>670.65</v>
      </c>
      <c r="R121" s="3"/>
      <c r="S121" s="2">
        <v>-879.98</v>
      </c>
      <c r="T121" s="3"/>
      <c r="U121" s="2">
        <v>-150</v>
      </c>
      <c r="V121" s="3"/>
      <c r="W121" s="2">
        <v>-1004.56</v>
      </c>
      <c r="X121" s="3"/>
      <c r="Y121" s="2">
        <v>2000</v>
      </c>
      <c r="Z121" s="3"/>
      <c r="AA121" s="2">
        <v>739</v>
      </c>
      <c r="AB121" s="3"/>
      <c r="AC121" s="2">
        <v>-1630.34</v>
      </c>
      <c r="AD121" s="3"/>
      <c r="AE121" s="2">
        <v>1240.75</v>
      </c>
      <c r="AF121" s="3"/>
      <c r="AG121" s="2">
        <f t="shared" si="5"/>
        <v>21545.78</v>
      </c>
    </row>
    <row r="122" spans="1:33" x14ac:dyDescent="0.3">
      <c r="A122" s="1"/>
      <c r="B122" s="1"/>
      <c r="C122" s="1"/>
      <c r="D122" s="1"/>
      <c r="E122" s="1"/>
      <c r="F122" s="1" t="s">
        <v>173</v>
      </c>
      <c r="G122" s="1"/>
      <c r="H122" s="1"/>
      <c r="I122" s="2">
        <v>0</v>
      </c>
      <c r="J122" s="3"/>
      <c r="K122" s="2">
        <v>0</v>
      </c>
      <c r="L122" s="3"/>
      <c r="M122" s="2">
        <v>0</v>
      </c>
      <c r="N122" s="3"/>
      <c r="O122" s="2">
        <v>0</v>
      </c>
      <c r="P122" s="3"/>
      <c r="Q122" s="2">
        <v>0</v>
      </c>
      <c r="R122" s="3"/>
      <c r="S122" s="2">
        <v>5754.52</v>
      </c>
      <c r="T122" s="3"/>
      <c r="U122" s="2">
        <v>0</v>
      </c>
      <c r="V122" s="3"/>
      <c r="W122" s="2">
        <v>0</v>
      </c>
      <c r="X122" s="3"/>
      <c r="Y122" s="2">
        <v>0</v>
      </c>
      <c r="Z122" s="3"/>
      <c r="AA122" s="2">
        <v>0</v>
      </c>
      <c r="AB122" s="3"/>
      <c r="AC122" s="2">
        <v>119.99</v>
      </c>
      <c r="AD122" s="3"/>
      <c r="AE122" s="2">
        <v>0</v>
      </c>
      <c r="AF122" s="3"/>
      <c r="AG122" s="2">
        <f t="shared" si="5"/>
        <v>5874.51</v>
      </c>
    </row>
    <row r="123" spans="1:33" x14ac:dyDescent="0.3">
      <c r="A123" s="1"/>
      <c r="B123" s="1"/>
      <c r="C123" s="1"/>
      <c r="D123" s="1"/>
      <c r="E123" s="1"/>
      <c r="F123" s="1" t="s">
        <v>285</v>
      </c>
      <c r="G123" s="1"/>
      <c r="H123" s="1"/>
      <c r="I123" s="2">
        <v>0</v>
      </c>
      <c r="J123" s="3"/>
      <c r="K123" s="2">
        <v>0</v>
      </c>
      <c r="L123" s="3"/>
      <c r="M123" s="2">
        <v>5106</v>
      </c>
      <c r="N123" s="3"/>
      <c r="O123" s="2">
        <v>16197.65</v>
      </c>
      <c r="P123" s="3"/>
      <c r="Q123" s="2">
        <v>2850</v>
      </c>
      <c r="R123" s="3"/>
      <c r="S123" s="2">
        <v>2352.33</v>
      </c>
      <c r="T123" s="3"/>
      <c r="U123" s="2">
        <v>0</v>
      </c>
      <c r="V123" s="3"/>
      <c r="W123" s="2">
        <v>8380.35</v>
      </c>
      <c r="X123" s="3"/>
      <c r="Y123" s="2">
        <v>0</v>
      </c>
      <c r="Z123" s="3"/>
      <c r="AA123" s="2">
        <v>2773.24</v>
      </c>
      <c r="AB123" s="3"/>
      <c r="AC123" s="2">
        <v>953.69</v>
      </c>
      <c r="AD123" s="3"/>
      <c r="AE123" s="2">
        <v>0</v>
      </c>
      <c r="AF123" s="3"/>
      <c r="AG123" s="2">
        <f t="shared" si="5"/>
        <v>38613.26</v>
      </c>
    </row>
    <row r="124" spans="1:33" x14ac:dyDescent="0.3">
      <c r="A124" s="1"/>
      <c r="B124" s="1"/>
      <c r="C124" s="1"/>
      <c r="D124" s="1"/>
      <c r="E124" s="1"/>
      <c r="F124" s="1" t="s">
        <v>176</v>
      </c>
      <c r="G124" s="1"/>
      <c r="H124" s="1"/>
      <c r="I124" s="2">
        <v>0</v>
      </c>
      <c r="J124" s="3"/>
      <c r="K124" s="2">
        <v>0</v>
      </c>
      <c r="L124" s="3"/>
      <c r="M124" s="2">
        <v>0</v>
      </c>
      <c r="N124" s="3"/>
      <c r="O124" s="2">
        <v>369.75</v>
      </c>
      <c r="P124" s="3"/>
      <c r="Q124" s="2">
        <v>0</v>
      </c>
      <c r="R124" s="3"/>
      <c r="S124" s="2">
        <v>472.49</v>
      </c>
      <c r="T124" s="3"/>
      <c r="U124" s="2">
        <v>308</v>
      </c>
      <c r="V124" s="3"/>
      <c r="W124" s="2">
        <v>0</v>
      </c>
      <c r="X124" s="3"/>
      <c r="Y124" s="2">
        <v>0</v>
      </c>
      <c r="Z124" s="3"/>
      <c r="AA124" s="2">
        <v>0</v>
      </c>
      <c r="AB124" s="3"/>
      <c r="AC124" s="2">
        <v>0</v>
      </c>
      <c r="AD124" s="3"/>
      <c r="AE124" s="2">
        <v>0</v>
      </c>
      <c r="AF124" s="3"/>
      <c r="AG124" s="2">
        <f t="shared" si="5"/>
        <v>1150.24</v>
      </c>
    </row>
    <row r="125" spans="1:33" x14ac:dyDescent="0.3">
      <c r="A125" s="1"/>
      <c r="B125" s="1"/>
      <c r="C125" s="1"/>
      <c r="D125" s="1"/>
      <c r="E125" s="1"/>
      <c r="F125" s="1" t="s">
        <v>177</v>
      </c>
      <c r="G125" s="1"/>
      <c r="H125" s="1"/>
      <c r="I125" s="2">
        <v>0</v>
      </c>
      <c r="J125" s="3"/>
      <c r="K125" s="2">
        <v>0</v>
      </c>
      <c r="L125" s="3"/>
      <c r="M125" s="2">
        <v>0</v>
      </c>
      <c r="N125" s="3"/>
      <c r="O125" s="2">
        <v>0</v>
      </c>
      <c r="P125" s="3"/>
      <c r="Q125" s="2">
        <v>0</v>
      </c>
      <c r="R125" s="3"/>
      <c r="S125" s="2">
        <v>21.96</v>
      </c>
      <c r="T125" s="3"/>
      <c r="U125" s="2">
        <v>0</v>
      </c>
      <c r="V125" s="3"/>
      <c r="W125" s="2">
        <v>0</v>
      </c>
      <c r="X125" s="3"/>
      <c r="Y125" s="2">
        <v>0</v>
      </c>
      <c r="Z125" s="3"/>
      <c r="AA125" s="2">
        <v>0</v>
      </c>
      <c r="AB125" s="3"/>
      <c r="AC125" s="2">
        <v>60</v>
      </c>
      <c r="AD125" s="3"/>
      <c r="AE125" s="2">
        <v>0</v>
      </c>
      <c r="AF125" s="3"/>
      <c r="AG125" s="2">
        <f t="shared" si="5"/>
        <v>81.96</v>
      </c>
    </row>
    <row r="126" spans="1:33" x14ac:dyDescent="0.3">
      <c r="A126" s="1"/>
      <c r="B126" s="1"/>
      <c r="C126" s="1"/>
      <c r="D126" s="1"/>
      <c r="E126" s="1"/>
      <c r="F126" s="1" t="s">
        <v>111</v>
      </c>
      <c r="G126" s="1"/>
      <c r="H126" s="1"/>
      <c r="I126" s="2"/>
      <c r="J126" s="3"/>
      <c r="K126" s="2"/>
      <c r="L126" s="3"/>
      <c r="M126" s="2"/>
      <c r="N126" s="3"/>
      <c r="O126" s="2"/>
      <c r="P126" s="3"/>
      <c r="Q126" s="2"/>
      <c r="R126" s="3"/>
      <c r="S126" s="2"/>
      <c r="T126" s="3"/>
      <c r="U126" s="2"/>
      <c r="V126" s="3"/>
      <c r="W126" s="2"/>
      <c r="X126" s="3"/>
      <c r="Y126" s="2"/>
      <c r="Z126" s="3"/>
      <c r="AA126" s="2"/>
      <c r="AB126" s="3"/>
      <c r="AC126" s="2"/>
      <c r="AD126" s="3"/>
      <c r="AE126" s="2"/>
      <c r="AF126" s="3"/>
      <c r="AG126" s="2"/>
    </row>
    <row r="127" spans="1:33" x14ac:dyDescent="0.3">
      <c r="A127" s="1"/>
      <c r="B127" s="1"/>
      <c r="C127" s="1"/>
      <c r="D127" s="1"/>
      <c r="E127" s="1"/>
      <c r="F127" s="1"/>
      <c r="G127" s="1" t="s">
        <v>112</v>
      </c>
      <c r="H127" s="1"/>
      <c r="I127" s="2">
        <v>400</v>
      </c>
      <c r="J127" s="3"/>
      <c r="K127" s="2">
        <v>1562</v>
      </c>
      <c r="L127" s="3"/>
      <c r="M127" s="2">
        <v>400</v>
      </c>
      <c r="N127" s="3"/>
      <c r="O127" s="2">
        <v>400</v>
      </c>
      <c r="P127" s="3"/>
      <c r="Q127" s="2">
        <v>400</v>
      </c>
      <c r="R127" s="3"/>
      <c r="S127" s="2">
        <v>400</v>
      </c>
      <c r="T127" s="3"/>
      <c r="U127" s="2">
        <v>2570.54</v>
      </c>
      <c r="V127" s="3"/>
      <c r="W127" s="2">
        <v>3065.16</v>
      </c>
      <c r="X127" s="3"/>
      <c r="Y127" s="2">
        <v>400</v>
      </c>
      <c r="Z127" s="3"/>
      <c r="AA127" s="2">
        <v>1745.25</v>
      </c>
      <c r="AB127" s="3"/>
      <c r="AC127" s="2">
        <v>400</v>
      </c>
      <c r="AD127" s="3"/>
      <c r="AE127" s="2">
        <v>400</v>
      </c>
      <c r="AF127" s="3"/>
      <c r="AG127" s="2">
        <f t="shared" ref="AG127:AG137" si="6">ROUND(SUM(I127:AE127),5)</f>
        <v>12142.95</v>
      </c>
    </row>
    <row r="128" spans="1:33" x14ac:dyDescent="0.3">
      <c r="A128" s="1"/>
      <c r="B128" s="1"/>
      <c r="C128" s="1"/>
      <c r="D128" s="1"/>
      <c r="E128" s="1"/>
      <c r="F128" s="1"/>
      <c r="G128" s="1" t="s">
        <v>113</v>
      </c>
      <c r="H128" s="1"/>
      <c r="I128" s="2">
        <v>400</v>
      </c>
      <c r="J128" s="3"/>
      <c r="K128" s="2">
        <v>2189.25</v>
      </c>
      <c r="L128" s="3"/>
      <c r="M128" s="2">
        <v>400</v>
      </c>
      <c r="N128" s="3"/>
      <c r="O128" s="2">
        <v>400</v>
      </c>
      <c r="P128" s="3"/>
      <c r="Q128" s="2">
        <v>400</v>
      </c>
      <c r="R128" s="3"/>
      <c r="S128" s="2">
        <v>400</v>
      </c>
      <c r="T128" s="3"/>
      <c r="U128" s="2">
        <v>4477.25</v>
      </c>
      <c r="V128" s="3"/>
      <c r="W128" s="2">
        <v>400</v>
      </c>
      <c r="X128" s="3"/>
      <c r="Y128" s="2">
        <v>400</v>
      </c>
      <c r="Z128" s="3"/>
      <c r="AA128" s="2">
        <v>2359.5</v>
      </c>
      <c r="AB128" s="3"/>
      <c r="AC128" s="2">
        <v>400</v>
      </c>
      <c r="AD128" s="3"/>
      <c r="AE128" s="2">
        <v>400</v>
      </c>
      <c r="AF128" s="3"/>
      <c r="AG128" s="2">
        <f t="shared" si="6"/>
        <v>12626</v>
      </c>
    </row>
    <row r="129" spans="1:33" x14ac:dyDescent="0.3">
      <c r="A129" s="1"/>
      <c r="B129" s="1"/>
      <c r="C129" s="1"/>
      <c r="D129" s="1"/>
      <c r="E129" s="1"/>
      <c r="F129" s="1"/>
      <c r="G129" s="1" t="s">
        <v>114</v>
      </c>
      <c r="H129" s="1"/>
      <c r="I129" s="2">
        <v>400</v>
      </c>
      <c r="J129" s="3"/>
      <c r="K129" s="2">
        <v>2281.5</v>
      </c>
      <c r="L129" s="3"/>
      <c r="M129" s="2">
        <v>400</v>
      </c>
      <c r="N129" s="3"/>
      <c r="O129" s="2">
        <v>400</v>
      </c>
      <c r="P129" s="3"/>
      <c r="Q129" s="2">
        <v>0</v>
      </c>
      <c r="R129" s="3"/>
      <c r="S129" s="2">
        <v>0</v>
      </c>
      <c r="T129" s="3"/>
      <c r="U129" s="2">
        <v>2100.75</v>
      </c>
      <c r="V129" s="3"/>
      <c r="W129" s="2">
        <v>1755</v>
      </c>
      <c r="X129" s="3"/>
      <c r="Y129" s="2">
        <v>0</v>
      </c>
      <c r="Z129" s="3"/>
      <c r="AA129" s="2">
        <v>2619.75</v>
      </c>
      <c r="AB129" s="3"/>
      <c r="AC129" s="2">
        <v>400</v>
      </c>
      <c r="AD129" s="3"/>
      <c r="AE129" s="2">
        <v>1600</v>
      </c>
      <c r="AF129" s="3"/>
      <c r="AG129" s="2">
        <f t="shared" si="6"/>
        <v>11957</v>
      </c>
    </row>
    <row r="130" spans="1:33" x14ac:dyDescent="0.3">
      <c r="A130" s="1"/>
      <c r="B130" s="1"/>
      <c r="C130" s="1"/>
      <c r="D130" s="1"/>
      <c r="E130" s="1"/>
      <c r="F130" s="1"/>
      <c r="G130" s="1" t="s">
        <v>115</v>
      </c>
      <c r="H130" s="1"/>
      <c r="I130" s="2">
        <v>400</v>
      </c>
      <c r="J130" s="3"/>
      <c r="K130" s="2">
        <v>1746</v>
      </c>
      <c r="L130" s="3"/>
      <c r="M130" s="2">
        <v>780.86</v>
      </c>
      <c r="N130" s="3"/>
      <c r="O130" s="2">
        <v>742</v>
      </c>
      <c r="P130" s="3"/>
      <c r="Q130" s="2">
        <v>0</v>
      </c>
      <c r="R130" s="3"/>
      <c r="S130" s="2">
        <v>0</v>
      </c>
      <c r="T130" s="3"/>
      <c r="U130" s="2">
        <v>2012</v>
      </c>
      <c r="V130" s="3"/>
      <c r="W130" s="2">
        <v>0</v>
      </c>
      <c r="X130" s="3"/>
      <c r="Y130" s="2">
        <v>0</v>
      </c>
      <c r="Z130" s="3"/>
      <c r="AA130" s="2">
        <v>0</v>
      </c>
      <c r="AB130" s="3"/>
      <c r="AC130" s="2">
        <v>400</v>
      </c>
      <c r="AD130" s="3"/>
      <c r="AE130" s="2">
        <v>1600</v>
      </c>
      <c r="AF130" s="3"/>
      <c r="AG130" s="2">
        <f t="shared" si="6"/>
        <v>7680.86</v>
      </c>
    </row>
    <row r="131" spans="1:33" x14ac:dyDescent="0.3">
      <c r="A131" s="1"/>
      <c r="B131" s="1"/>
      <c r="C131" s="1"/>
      <c r="D131" s="1"/>
      <c r="E131" s="1"/>
      <c r="F131" s="1"/>
      <c r="G131" s="1" t="s">
        <v>116</v>
      </c>
      <c r="H131" s="1"/>
      <c r="I131" s="2">
        <v>400</v>
      </c>
      <c r="J131" s="3"/>
      <c r="K131" s="2">
        <v>2471.77</v>
      </c>
      <c r="L131" s="3"/>
      <c r="M131" s="2">
        <v>6400</v>
      </c>
      <c r="N131" s="3"/>
      <c r="O131" s="2">
        <v>400</v>
      </c>
      <c r="P131" s="3"/>
      <c r="Q131" s="2">
        <v>400</v>
      </c>
      <c r="R131" s="3"/>
      <c r="S131" s="2">
        <v>400</v>
      </c>
      <c r="T131" s="3"/>
      <c r="U131" s="2">
        <v>400</v>
      </c>
      <c r="V131" s="3"/>
      <c r="W131" s="2">
        <v>400</v>
      </c>
      <c r="X131" s="3"/>
      <c r="Y131" s="2">
        <v>400</v>
      </c>
      <c r="Z131" s="3"/>
      <c r="AA131" s="2">
        <v>2654</v>
      </c>
      <c r="AB131" s="3"/>
      <c r="AC131" s="2">
        <v>400</v>
      </c>
      <c r="AD131" s="3"/>
      <c r="AE131" s="2">
        <v>400</v>
      </c>
      <c r="AF131" s="3"/>
      <c r="AG131" s="2">
        <f t="shared" si="6"/>
        <v>15125.77</v>
      </c>
    </row>
    <row r="132" spans="1:33" x14ac:dyDescent="0.3">
      <c r="A132" s="1"/>
      <c r="B132" s="1"/>
      <c r="C132" s="1"/>
      <c r="D132" s="1"/>
      <c r="E132" s="1"/>
      <c r="F132" s="1"/>
      <c r="G132" s="1" t="s">
        <v>117</v>
      </c>
      <c r="H132" s="1"/>
      <c r="I132" s="2">
        <v>400</v>
      </c>
      <c r="J132" s="3"/>
      <c r="K132" s="2">
        <v>1091.25</v>
      </c>
      <c r="L132" s="3"/>
      <c r="M132" s="2">
        <v>400</v>
      </c>
      <c r="N132" s="3"/>
      <c r="O132" s="2">
        <v>400</v>
      </c>
      <c r="P132" s="3"/>
      <c r="Q132" s="2">
        <v>400</v>
      </c>
      <c r="R132" s="3"/>
      <c r="S132" s="2">
        <v>400</v>
      </c>
      <c r="T132" s="3"/>
      <c r="U132" s="2">
        <v>0</v>
      </c>
      <c r="V132" s="3"/>
      <c r="W132" s="2">
        <v>0</v>
      </c>
      <c r="X132" s="3"/>
      <c r="Y132" s="2">
        <v>0</v>
      </c>
      <c r="Z132" s="3"/>
      <c r="AA132" s="2">
        <v>3037</v>
      </c>
      <c r="AB132" s="3"/>
      <c r="AC132" s="2">
        <v>0</v>
      </c>
      <c r="AD132" s="3"/>
      <c r="AE132" s="2">
        <v>0</v>
      </c>
      <c r="AF132" s="3"/>
      <c r="AG132" s="2">
        <f t="shared" si="6"/>
        <v>6128.25</v>
      </c>
    </row>
    <row r="133" spans="1:33" x14ac:dyDescent="0.3">
      <c r="A133" s="1"/>
      <c r="B133" s="1"/>
      <c r="C133" s="1"/>
      <c r="D133" s="1"/>
      <c r="E133" s="1"/>
      <c r="F133" s="1"/>
      <c r="G133" s="1" t="s">
        <v>118</v>
      </c>
      <c r="H133" s="1"/>
      <c r="I133" s="2">
        <v>0</v>
      </c>
      <c r="J133" s="3"/>
      <c r="K133" s="2">
        <v>400</v>
      </c>
      <c r="L133" s="3"/>
      <c r="M133" s="2">
        <v>400</v>
      </c>
      <c r="N133" s="3"/>
      <c r="O133" s="2">
        <v>400</v>
      </c>
      <c r="P133" s="3"/>
      <c r="Q133" s="2">
        <v>400</v>
      </c>
      <c r="R133" s="3"/>
      <c r="S133" s="2">
        <v>400</v>
      </c>
      <c r="T133" s="3"/>
      <c r="U133" s="2">
        <v>400</v>
      </c>
      <c r="V133" s="3"/>
      <c r="W133" s="2">
        <v>400</v>
      </c>
      <c r="X133" s="3"/>
      <c r="Y133" s="2">
        <v>400</v>
      </c>
      <c r="Z133" s="3"/>
      <c r="AA133" s="2">
        <v>400</v>
      </c>
      <c r="AB133" s="3"/>
      <c r="AC133" s="2">
        <v>400</v>
      </c>
      <c r="AD133" s="3"/>
      <c r="AE133" s="2">
        <v>400</v>
      </c>
      <c r="AF133" s="3"/>
      <c r="AG133" s="2">
        <f t="shared" si="6"/>
        <v>4400</v>
      </c>
    </row>
    <row r="134" spans="1:33" x14ac:dyDescent="0.3">
      <c r="A134" s="1"/>
      <c r="B134" s="1"/>
      <c r="C134" s="1"/>
      <c r="D134" s="1"/>
      <c r="E134" s="1"/>
      <c r="F134" s="1"/>
      <c r="G134" s="1" t="s">
        <v>178</v>
      </c>
      <c r="H134" s="1"/>
      <c r="I134" s="2">
        <v>0</v>
      </c>
      <c r="J134" s="3"/>
      <c r="K134" s="2">
        <v>400</v>
      </c>
      <c r="L134" s="3"/>
      <c r="M134" s="2">
        <v>400</v>
      </c>
      <c r="N134" s="3"/>
      <c r="O134" s="2">
        <v>400</v>
      </c>
      <c r="P134" s="3"/>
      <c r="Q134" s="2">
        <v>400</v>
      </c>
      <c r="R134" s="3"/>
      <c r="S134" s="2">
        <v>400</v>
      </c>
      <c r="T134" s="3"/>
      <c r="U134" s="2">
        <v>400</v>
      </c>
      <c r="V134" s="3"/>
      <c r="W134" s="2">
        <v>400</v>
      </c>
      <c r="X134" s="3"/>
      <c r="Y134" s="2">
        <v>400</v>
      </c>
      <c r="Z134" s="3"/>
      <c r="AA134" s="2">
        <v>400</v>
      </c>
      <c r="AB134" s="3"/>
      <c r="AC134" s="2">
        <v>400</v>
      </c>
      <c r="AD134" s="3"/>
      <c r="AE134" s="2">
        <v>400</v>
      </c>
      <c r="AF134" s="3"/>
      <c r="AG134" s="2">
        <f t="shared" si="6"/>
        <v>4400</v>
      </c>
    </row>
    <row r="135" spans="1:33" ht="15" thickBot="1" x14ac:dyDescent="0.35">
      <c r="A135" s="1"/>
      <c r="B135" s="1"/>
      <c r="C135" s="1"/>
      <c r="D135" s="1"/>
      <c r="E135" s="1"/>
      <c r="F135" s="1"/>
      <c r="G135" s="1" t="s">
        <v>119</v>
      </c>
      <c r="H135" s="1"/>
      <c r="I135" s="2">
        <v>0</v>
      </c>
      <c r="J135" s="3"/>
      <c r="K135" s="2">
        <v>400</v>
      </c>
      <c r="L135" s="3"/>
      <c r="M135" s="2">
        <v>400</v>
      </c>
      <c r="N135" s="3"/>
      <c r="O135" s="2">
        <v>400</v>
      </c>
      <c r="P135" s="3"/>
      <c r="Q135" s="2">
        <v>400</v>
      </c>
      <c r="R135" s="3"/>
      <c r="S135" s="2">
        <v>400</v>
      </c>
      <c r="T135" s="3"/>
      <c r="U135" s="2">
        <v>400</v>
      </c>
      <c r="V135" s="3"/>
      <c r="W135" s="2">
        <v>400</v>
      </c>
      <c r="X135" s="3"/>
      <c r="Y135" s="2">
        <v>400</v>
      </c>
      <c r="Z135" s="3"/>
      <c r="AA135" s="2">
        <v>400</v>
      </c>
      <c r="AB135" s="3"/>
      <c r="AC135" s="2">
        <v>400</v>
      </c>
      <c r="AD135" s="3"/>
      <c r="AE135" s="2">
        <v>400</v>
      </c>
      <c r="AF135" s="3"/>
      <c r="AG135" s="2">
        <f t="shared" si="6"/>
        <v>4400</v>
      </c>
    </row>
    <row r="136" spans="1:33" ht="15" thickBot="1" x14ac:dyDescent="0.35">
      <c r="A136" s="1"/>
      <c r="B136" s="1"/>
      <c r="C136" s="1"/>
      <c r="D136" s="1"/>
      <c r="E136" s="1"/>
      <c r="F136" s="1" t="s">
        <v>120</v>
      </c>
      <c r="G136" s="1"/>
      <c r="H136" s="1"/>
      <c r="I136" s="6">
        <f>ROUND(SUM(I126:I135),5)</f>
        <v>2400</v>
      </c>
      <c r="J136" s="3"/>
      <c r="K136" s="6">
        <f>ROUND(SUM(K126:K135),5)</f>
        <v>12541.77</v>
      </c>
      <c r="L136" s="3"/>
      <c r="M136" s="6">
        <f>ROUND(SUM(M126:M135),5)</f>
        <v>9980.86</v>
      </c>
      <c r="N136" s="3"/>
      <c r="O136" s="6">
        <f>ROUND(SUM(O126:O135),5)</f>
        <v>3942</v>
      </c>
      <c r="P136" s="3"/>
      <c r="Q136" s="6">
        <f>ROUND(SUM(Q126:Q135),5)</f>
        <v>2800</v>
      </c>
      <c r="R136" s="3"/>
      <c r="S136" s="6">
        <f>ROUND(SUM(S126:S135),5)</f>
        <v>2800</v>
      </c>
      <c r="T136" s="3"/>
      <c r="U136" s="6">
        <f>ROUND(SUM(U126:U135),5)</f>
        <v>12760.54</v>
      </c>
      <c r="V136" s="3"/>
      <c r="W136" s="6">
        <f>ROUND(SUM(W126:W135),5)</f>
        <v>6820.16</v>
      </c>
      <c r="X136" s="3"/>
      <c r="Y136" s="6">
        <f>ROUND(SUM(Y126:Y135),5)</f>
        <v>2400</v>
      </c>
      <c r="Z136" s="3"/>
      <c r="AA136" s="6">
        <f>ROUND(SUM(AA126:AA135),5)</f>
        <v>13615.5</v>
      </c>
      <c r="AB136" s="3"/>
      <c r="AC136" s="6">
        <f>ROUND(SUM(AC126:AC135),5)</f>
        <v>3200</v>
      </c>
      <c r="AD136" s="3"/>
      <c r="AE136" s="6">
        <f>ROUND(SUM(AE126:AE135),5)</f>
        <v>5600</v>
      </c>
      <c r="AF136" s="3"/>
      <c r="AG136" s="6">
        <f t="shared" si="6"/>
        <v>78860.83</v>
      </c>
    </row>
    <row r="137" spans="1:33" x14ac:dyDescent="0.3">
      <c r="A137" s="1"/>
      <c r="B137" s="1"/>
      <c r="C137" s="1"/>
      <c r="D137" s="1"/>
      <c r="E137" s="1" t="s">
        <v>121</v>
      </c>
      <c r="F137" s="1"/>
      <c r="G137" s="1"/>
      <c r="H137" s="1"/>
      <c r="I137" s="2">
        <f>ROUND(SUM(I60:I83)+I103+SUM(I110:I125)+I136,5)</f>
        <v>-11772.07</v>
      </c>
      <c r="J137" s="3"/>
      <c r="K137" s="2">
        <f>ROUND(SUM(K60:K83)+K103+SUM(K110:K125)+K136,5)</f>
        <v>98631.13</v>
      </c>
      <c r="L137" s="3"/>
      <c r="M137" s="2">
        <f>ROUND(SUM(M60:M83)+M103+SUM(M110:M125)+M136,5)</f>
        <v>82891.8</v>
      </c>
      <c r="N137" s="3"/>
      <c r="O137" s="2">
        <f>ROUND(SUM(O60:O83)+O103+SUM(O110:O125)+O136,5)</f>
        <v>70714.73</v>
      </c>
      <c r="P137" s="3"/>
      <c r="Q137" s="2">
        <f>ROUND(SUM(Q60:Q83)+Q103+SUM(Q110:Q125)+Q136,5)</f>
        <v>126240.57</v>
      </c>
      <c r="R137" s="3"/>
      <c r="S137" s="2">
        <f>ROUND(SUM(S60:S83)+S103+SUM(S110:S125)+S136,5)</f>
        <v>79881.84</v>
      </c>
      <c r="T137" s="3"/>
      <c r="U137" s="2">
        <f>ROUND(SUM(U60:U83)+U103+SUM(U110:U125)+U136,5)</f>
        <v>180517.69</v>
      </c>
      <c r="V137" s="3"/>
      <c r="W137" s="2">
        <f>ROUND(SUM(W60:W83)+W103+SUM(W110:W125)+W136,5)</f>
        <v>95562.82</v>
      </c>
      <c r="X137" s="3"/>
      <c r="Y137" s="2">
        <f>ROUND(SUM(Y60:Y83)+Y103+SUM(Y110:Y125)+Y136,5)</f>
        <v>28419.11</v>
      </c>
      <c r="Z137" s="3"/>
      <c r="AA137" s="2">
        <f>ROUND(SUM(AA60:AA83)+AA103+SUM(AA110:AA125)+AA136,5)</f>
        <v>90390.37</v>
      </c>
      <c r="AB137" s="3"/>
      <c r="AC137" s="2">
        <f>ROUND(SUM(AC60:AC83)+AC103+SUM(AC110:AC125)+AC136,5)</f>
        <v>73659.8</v>
      </c>
      <c r="AD137" s="3"/>
      <c r="AE137" s="2">
        <f>ROUND(SUM(AE60:AE83)+AE103+SUM(AE110:AE125)+AE136,5)</f>
        <v>62433.46</v>
      </c>
      <c r="AF137" s="3"/>
      <c r="AG137" s="2">
        <f t="shared" si="6"/>
        <v>977571.25</v>
      </c>
    </row>
    <row r="138" spans="1:33" x14ac:dyDescent="0.3">
      <c r="A138" s="1"/>
      <c r="B138" s="1"/>
      <c r="C138" s="1"/>
      <c r="D138" s="1"/>
      <c r="E138" s="1" t="s">
        <v>122</v>
      </c>
      <c r="F138" s="1"/>
      <c r="G138" s="1"/>
      <c r="H138" s="1"/>
      <c r="I138" s="2"/>
      <c r="J138" s="3"/>
      <c r="K138" s="2"/>
      <c r="L138" s="3"/>
      <c r="M138" s="2"/>
      <c r="N138" s="3"/>
      <c r="O138" s="2"/>
      <c r="P138" s="3"/>
      <c r="Q138" s="2"/>
      <c r="R138" s="3"/>
      <c r="S138" s="2"/>
      <c r="T138" s="3"/>
      <c r="U138" s="2"/>
      <c r="V138" s="3"/>
      <c r="W138" s="2"/>
      <c r="X138" s="3"/>
      <c r="Y138" s="2"/>
      <c r="Z138" s="3"/>
      <c r="AA138" s="2"/>
      <c r="AB138" s="3"/>
      <c r="AC138" s="2"/>
      <c r="AD138" s="3"/>
      <c r="AE138" s="2"/>
      <c r="AF138" s="3"/>
      <c r="AG138" s="2"/>
    </row>
    <row r="139" spans="1:33" x14ac:dyDescent="0.3">
      <c r="A139" s="1"/>
      <c r="B139" s="1"/>
      <c r="C139" s="1"/>
      <c r="D139" s="1"/>
      <c r="E139" s="1"/>
      <c r="F139" s="1" t="s">
        <v>182</v>
      </c>
      <c r="G139" s="1"/>
      <c r="H139" s="1"/>
      <c r="I139" s="2">
        <v>363.39</v>
      </c>
      <c r="J139" s="3"/>
      <c r="K139" s="2">
        <v>0</v>
      </c>
      <c r="L139" s="3"/>
      <c r="M139" s="2">
        <v>0</v>
      </c>
      <c r="N139" s="3"/>
      <c r="O139" s="2">
        <v>0</v>
      </c>
      <c r="P139" s="3"/>
      <c r="Q139" s="2">
        <v>0</v>
      </c>
      <c r="R139" s="3"/>
      <c r="S139" s="2">
        <v>1508.78</v>
      </c>
      <c r="T139" s="3"/>
      <c r="U139" s="2">
        <v>0</v>
      </c>
      <c r="V139" s="3"/>
      <c r="W139" s="2">
        <v>43868.77</v>
      </c>
      <c r="X139" s="3"/>
      <c r="Y139" s="2">
        <v>0</v>
      </c>
      <c r="Z139" s="3"/>
      <c r="AA139" s="2">
        <v>65229.34</v>
      </c>
      <c r="AB139" s="3"/>
      <c r="AC139" s="2">
        <v>0</v>
      </c>
      <c r="AD139" s="3"/>
      <c r="AE139" s="2">
        <v>0</v>
      </c>
      <c r="AF139" s="3"/>
      <c r="AG139" s="2">
        <f>ROUND(SUM(I139:AE139),5)</f>
        <v>110970.28</v>
      </c>
    </row>
    <row r="140" spans="1:33" x14ac:dyDescent="0.3">
      <c r="A140" s="1"/>
      <c r="B140" s="1"/>
      <c r="C140" s="1"/>
      <c r="D140" s="1"/>
      <c r="E140" s="1"/>
      <c r="F140" s="1" t="s">
        <v>312</v>
      </c>
      <c r="G140" s="1"/>
      <c r="H140" s="1"/>
      <c r="I140" s="2">
        <v>0</v>
      </c>
      <c r="J140" s="3"/>
      <c r="K140" s="2">
        <v>5609</v>
      </c>
      <c r="L140" s="3"/>
      <c r="M140" s="2">
        <v>0</v>
      </c>
      <c r="N140" s="3"/>
      <c r="O140" s="2">
        <v>0</v>
      </c>
      <c r="P140" s="3"/>
      <c r="Q140" s="2">
        <v>0</v>
      </c>
      <c r="R140" s="3"/>
      <c r="S140" s="2">
        <v>0</v>
      </c>
      <c r="T140" s="3"/>
      <c r="U140" s="2">
        <v>0</v>
      </c>
      <c r="V140" s="3"/>
      <c r="W140" s="2">
        <v>0</v>
      </c>
      <c r="X140" s="3"/>
      <c r="Y140" s="2">
        <v>0</v>
      </c>
      <c r="Z140" s="3"/>
      <c r="AA140" s="2">
        <v>0</v>
      </c>
      <c r="AB140" s="3"/>
      <c r="AC140" s="2">
        <v>0</v>
      </c>
      <c r="AD140" s="3"/>
      <c r="AE140" s="2">
        <v>0</v>
      </c>
      <c r="AF140" s="3"/>
      <c r="AG140" s="2">
        <f>ROUND(SUM(I140:AE140),5)</f>
        <v>5609</v>
      </c>
    </row>
    <row r="141" spans="1:33" x14ac:dyDescent="0.3">
      <c r="A141" s="1"/>
      <c r="B141" s="1"/>
      <c r="C141" s="1"/>
      <c r="D141" s="1"/>
      <c r="E141" s="1"/>
      <c r="F141" s="1" t="s">
        <v>318</v>
      </c>
      <c r="G141" s="1"/>
      <c r="H141" s="1"/>
      <c r="I141" s="2">
        <v>0</v>
      </c>
      <c r="J141" s="3"/>
      <c r="K141" s="2">
        <v>418.68</v>
      </c>
      <c r="L141" s="3"/>
      <c r="M141" s="2">
        <v>374.47</v>
      </c>
      <c r="N141" s="3"/>
      <c r="O141" s="2">
        <v>380.26</v>
      </c>
      <c r="P141" s="3"/>
      <c r="Q141" s="2">
        <v>360.42</v>
      </c>
      <c r="R141" s="3"/>
      <c r="S141" s="2">
        <v>0</v>
      </c>
      <c r="T141" s="3"/>
      <c r="U141" s="2">
        <v>0</v>
      </c>
      <c r="V141" s="3"/>
      <c r="W141" s="2">
        <v>0</v>
      </c>
      <c r="X141" s="3"/>
      <c r="Y141" s="2">
        <v>0</v>
      </c>
      <c r="Z141" s="3"/>
      <c r="AA141" s="2">
        <v>0</v>
      </c>
      <c r="AB141" s="3"/>
      <c r="AC141" s="2">
        <v>0</v>
      </c>
      <c r="AD141" s="3"/>
      <c r="AE141" s="2">
        <v>0</v>
      </c>
      <c r="AF141" s="3"/>
      <c r="AG141" s="2">
        <f>ROUND(SUM(I141:AE141),5)</f>
        <v>1533.83</v>
      </c>
    </row>
    <row r="142" spans="1:33" x14ac:dyDescent="0.3">
      <c r="A142" s="1"/>
      <c r="B142" s="1"/>
      <c r="C142" s="1"/>
      <c r="D142" s="1"/>
      <c r="E142" s="1"/>
      <c r="F142" s="1" t="s">
        <v>123</v>
      </c>
      <c r="G142" s="1"/>
      <c r="H142" s="1"/>
      <c r="I142" s="2"/>
      <c r="J142" s="3"/>
      <c r="K142" s="2"/>
      <c r="L142" s="3"/>
      <c r="M142" s="2"/>
      <c r="N142" s="3"/>
      <c r="O142" s="2"/>
      <c r="P142" s="3"/>
      <c r="Q142" s="2"/>
      <c r="R142" s="3"/>
      <c r="S142" s="2"/>
      <c r="T142" s="3"/>
      <c r="U142" s="2"/>
      <c r="V142" s="3"/>
      <c r="W142" s="2"/>
      <c r="X142" s="3"/>
      <c r="Y142" s="2"/>
      <c r="Z142" s="3"/>
      <c r="AA142" s="2"/>
      <c r="AB142" s="3"/>
      <c r="AC142" s="2"/>
      <c r="AD142" s="3"/>
      <c r="AE142" s="2"/>
      <c r="AF142" s="3"/>
      <c r="AG142" s="2"/>
    </row>
    <row r="143" spans="1:33" x14ac:dyDescent="0.3">
      <c r="A143" s="1"/>
      <c r="B143" s="1"/>
      <c r="C143" s="1"/>
      <c r="D143" s="1"/>
      <c r="E143" s="1"/>
      <c r="F143" s="1"/>
      <c r="G143" s="1" t="s">
        <v>320</v>
      </c>
      <c r="H143" s="1"/>
      <c r="I143" s="2">
        <v>0</v>
      </c>
      <c r="J143" s="3"/>
      <c r="K143" s="2">
        <v>2050</v>
      </c>
      <c r="L143" s="3"/>
      <c r="M143" s="2">
        <v>0</v>
      </c>
      <c r="N143" s="3"/>
      <c r="O143" s="2">
        <v>0</v>
      </c>
      <c r="P143" s="3"/>
      <c r="Q143" s="2">
        <v>0</v>
      </c>
      <c r="R143" s="3"/>
      <c r="S143" s="2">
        <v>0</v>
      </c>
      <c r="T143" s="3"/>
      <c r="U143" s="2">
        <v>0</v>
      </c>
      <c r="V143" s="3"/>
      <c r="W143" s="2">
        <v>0</v>
      </c>
      <c r="X143" s="3"/>
      <c r="Y143" s="2">
        <v>0</v>
      </c>
      <c r="Z143" s="3"/>
      <c r="AA143" s="2">
        <v>0</v>
      </c>
      <c r="AB143" s="3"/>
      <c r="AC143" s="2">
        <v>0</v>
      </c>
      <c r="AD143" s="3"/>
      <c r="AE143" s="2">
        <v>0</v>
      </c>
      <c r="AF143" s="3"/>
      <c r="AG143" s="2">
        <f t="shared" ref="AG143:AG153" si="7">ROUND(SUM(I143:AE143),5)</f>
        <v>2050</v>
      </c>
    </row>
    <row r="144" spans="1:33" x14ac:dyDescent="0.3">
      <c r="A144" s="1"/>
      <c r="B144" s="1"/>
      <c r="C144" s="1"/>
      <c r="D144" s="1"/>
      <c r="E144" s="1"/>
      <c r="F144" s="1"/>
      <c r="G144" s="1" t="s">
        <v>183</v>
      </c>
      <c r="H144" s="1"/>
      <c r="I144" s="2">
        <v>0</v>
      </c>
      <c r="J144" s="3"/>
      <c r="K144" s="2">
        <v>0</v>
      </c>
      <c r="L144" s="3"/>
      <c r="M144" s="2">
        <v>0</v>
      </c>
      <c r="N144" s="3"/>
      <c r="O144" s="2">
        <v>10000</v>
      </c>
      <c r="P144" s="3"/>
      <c r="Q144" s="2">
        <v>0</v>
      </c>
      <c r="R144" s="3"/>
      <c r="S144" s="2">
        <v>0</v>
      </c>
      <c r="T144" s="3"/>
      <c r="U144" s="2">
        <v>0</v>
      </c>
      <c r="V144" s="3"/>
      <c r="W144" s="2">
        <v>0</v>
      </c>
      <c r="X144" s="3"/>
      <c r="Y144" s="2">
        <v>0</v>
      </c>
      <c r="Z144" s="3"/>
      <c r="AA144" s="2">
        <v>9052.17</v>
      </c>
      <c r="AB144" s="3"/>
      <c r="AC144" s="2">
        <v>0</v>
      </c>
      <c r="AD144" s="3"/>
      <c r="AE144" s="2">
        <v>0</v>
      </c>
      <c r="AF144" s="3"/>
      <c r="AG144" s="2">
        <f t="shared" si="7"/>
        <v>19052.169999999998</v>
      </c>
    </row>
    <row r="145" spans="1:33" x14ac:dyDescent="0.3">
      <c r="A145" s="1"/>
      <c r="B145" s="1"/>
      <c r="C145" s="1"/>
      <c r="D145" s="1"/>
      <c r="E145" s="1"/>
      <c r="F145" s="1"/>
      <c r="G145" s="1" t="s">
        <v>322</v>
      </c>
      <c r="H145" s="1"/>
      <c r="I145" s="2">
        <v>0</v>
      </c>
      <c r="J145" s="3"/>
      <c r="K145" s="2">
        <v>0</v>
      </c>
      <c r="L145" s="3"/>
      <c r="M145" s="2">
        <v>1058.47</v>
      </c>
      <c r="N145" s="3"/>
      <c r="O145" s="2">
        <v>0</v>
      </c>
      <c r="P145" s="3"/>
      <c r="Q145" s="2">
        <v>0</v>
      </c>
      <c r="R145" s="3"/>
      <c r="S145" s="2">
        <v>0</v>
      </c>
      <c r="T145" s="3"/>
      <c r="U145" s="2">
        <v>0</v>
      </c>
      <c r="V145" s="3"/>
      <c r="W145" s="2">
        <v>0</v>
      </c>
      <c r="X145" s="3"/>
      <c r="Y145" s="2">
        <v>0</v>
      </c>
      <c r="Z145" s="3"/>
      <c r="AA145" s="2">
        <v>115.39</v>
      </c>
      <c r="AB145" s="3"/>
      <c r="AC145" s="2">
        <v>0</v>
      </c>
      <c r="AD145" s="3"/>
      <c r="AE145" s="2">
        <v>2350.77</v>
      </c>
      <c r="AF145" s="3"/>
      <c r="AG145" s="2">
        <f t="shared" si="7"/>
        <v>3524.63</v>
      </c>
    </row>
    <row r="146" spans="1:33" ht="15" thickBot="1" x14ac:dyDescent="0.35">
      <c r="A146" s="1"/>
      <c r="B146" s="1"/>
      <c r="C146" s="1"/>
      <c r="D146" s="1"/>
      <c r="E146" s="1"/>
      <c r="F146" s="1"/>
      <c r="G146" s="1" t="s">
        <v>184</v>
      </c>
      <c r="H146" s="1"/>
      <c r="I146" s="4">
        <v>0</v>
      </c>
      <c r="J146" s="3"/>
      <c r="K146" s="4">
        <v>36335.31</v>
      </c>
      <c r="L146" s="3"/>
      <c r="M146" s="4">
        <v>48089</v>
      </c>
      <c r="N146" s="3"/>
      <c r="O146" s="4">
        <v>103493.22</v>
      </c>
      <c r="P146" s="3"/>
      <c r="Q146" s="4">
        <v>107343.16</v>
      </c>
      <c r="R146" s="3"/>
      <c r="S146" s="4">
        <v>70244.73</v>
      </c>
      <c r="T146" s="3"/>
      <c r="U146" s="4">
        <v>0</v>
      </c>
      <c r="V146" s="3"/>
      <c r="W146" s="4">
        <v>0</v>
      </c>
      <c r="X146" s="3"/>
      <c r="Y146" s="4">
        <v>60437.19</v>
      </c>
      <c r="Z146" s="3"/>
      <c r="AA146" s="4">
        <v>44195.35</v>
      </c>
      <c r="AB146" s="3"/>
      <c r="AC146" s="4">
        <v>0</v>
      </c>
      <c r="AD146" s="3"/>
      <c r="AE146" s="4">
        <v>0</v>
      </c>
      <c r="AF146" s="3"/>
      <c r="AG146" s="4">
        <f t="shared" si="7"/>
        <v>470137.96</v>
      </c>
    </row>
    <row r="147" spans="1:33" x14ac:dyDescent="0.3">
      <c r="A147" s="1"/>
      <c r="B147" s="1"/>
      <c r="C147" s="1"/>
      <c r="D147" s="1"/>
      <c r="E147" s="1"/>
      <c r="F147" s="1" t="s">
        <v>185</v>
      </c>
      <c r="G147" s="1"/>
      <c r="H147" s="1"/>
      <c r="I147" s="2">
        <f>ROUND(SUM(I142:I146),5)</f>
        <v>0</v>
      </c>
      <c r="J147" s="3"/>
      <c r="K147" s="2">
        <f>ROUND(SUM(K142:K146),5)</f>
        <v>38385.31</v>
      </c>
      <c r="L147" s="3"/>
      <c r="M147" s="2">
        <f>ROUND(SUM(M142:M146),5)</f>
        <v>49147.47</v>
      </c>
      <c r="N147" s="3"/>
      <c r="O147" s="2">
        <f>ROUND(SUM(O142:O146),5)</f>
        <v>113493.22</v>
      </c>
      <c r="P147" s="3"/>
      <c r="Q147" s="2">
        <f>ROUND(SUM(Q142:Q146),5)</f>
        <v>107343.16</v>
      </c>
      <c r="R147" s="3"/>
      <c r="S147" s="2">
        <f>ROUND(SUM(S142:S146),5)</f>
        <v>70244.73</v>
      </c>
      <c r="T147" s="3"/>
      <c r="U147" s="2">
        <f>ROUND(SUM(U142:U146),5)</f>
        <v>0</v>
      </c>
      <c r="V147" s="3"/>
      <c r="W147" s="2">
        <f>ROUND(SUM(W142:W146),5)</f>
        <v>0</v>
      </c>
      <c r="X147" s="3"/>
      <c r="Y147" s="2">
        <f>ROUND(SUM(Y142:Y146),5)</f>
        <v>60437.19</v>
      </c>
      <c r="Z147" s="3"/>
      <c r="AA147" s="2">
        <f>ROUND(SUM(AA142:AA146),5)</f>
        <v>53362.91</v>
      </c>
      <c r="AB147" s="3"/>
      <c r="AC147" s="2">
        <f>ROUND(SUM(AC142:AC146),5)</f>
        <v>0</v>
      </c>
      <c r="AD147" s="3"/>
      <c r="AE147" s="2">
        <f>ROUND(SUM(AE142:AE146),5)</f>
        <v>2350.77</v>
      </c>
      <c r="AF147" s="3"/>
      <c r="AG147" s="2">
        <f t="shared" si="7"/>
        <v>494764.76</v>
      </c>
    </row>
    <row r="148" spans="1:33" x14ac:dyDescent="0.3">
      <c r="A148" s="1"/>
      <c r="B148" s="1"/>
      <c r="C148" s="1"/>
      <c r="D148" s="1"/>
      <c r="E148" s="1"/>
      <c r="F148" s="1" t="s">
        <v>124</v>
      </c>
      <c r="G148" s="1"/>
      <c r="H148" s="1"/>
      <c r="I148" s="2">
        <v>0</v>
      </c>
      <c r="J148" s="3"/>
      <c r="K148" s="2">
        <v>0</v>
      </c>
      <c r="L148" s="3"/>
      <c r="M148" s="2">
        <v>0</v>
      </c>
      <c r="N148" s="3"/>
      <c r="O148" s="2">
        <v>5000</v>
      </c>
      <c r="P148" s="3"/>
      <c r="Q148" s="2">
        <v>0</v>
      </c>
      <c r="R148" s="3"/>
      <c r="S148" s="2">
        <v>99581.21</v>
      </c>
      <c r="T148" s="3"/>
      <c r="U148" s="2">
        <v>0</v>
      </c>
      <c r="V148" s="3"/>
      <c r="W148" s="2">
        <v>91431.9</v>
      </c>
      <c r="X148" s="3"/>
      <c r="Y148" s="2">
        <v>74126.679999999993</v>
      </c>
      <c r="Z148" s="3"/>
      <c r="AA148" s="2">
        <v>19700.29</v>
      </c>
      <c r="AB148" s="3"/>
      <c r="AC148" s="2">
        <v>6000</v>
      </c>
      <c r="AD148" s="3"/>
      <c r="AE148" s="2">
        <v>0</v>
      </c>
      <c r="AF148" s="3"/>
      <c r="AG148" s="2">
        <f t="shared" si="7"/>
        <v>295840.08</v>
      </c>
    </row>
    <row r="149" spans="1:33" ht="15" thickBot="1" x14ac:dyDescent="0.35">
      <c r="A149" s="1"/>
      <c r="B149" s="1"/>
      <c r="C149" s="1"/>
      <c r="D149" s="1"/>
      <c r="E149" s="1"/>
      <c r="F149" s="1" t="s">
        <v>186</v>
      </c>
      <c r="G149" s="1"/>
      <c r="H149" s="1"/>
      <c r="I149" s="2">
        <v>-45385.31</v>
      </c>
      <c r="J149" s="3"/>
      <c r="K149" s="2">
        <v>0</v>
      </c>
      <c r="L149" s="3"/>
      <c r="M149" s="2">
        <v>0</v>
      </c>
      <c r="N149" s="3"/>
      <c r="O149" s="2">
        <v>0</v>
      </c>
      <c r="P149" s="3"/>
      <c r="Q149" s="2">
        <v>2000</v>
      </c>
      <c r="R149" s="3"/>
      <c r="S149" s="2">
        <v>0</v>
      </c>
      <c r="T149" s="3"/>
      <c r="U149" s="2">
        <v>0</v>
      </c>
      <c r="V149" s="3"/>
      <c r="W149" s="2">
        <v>0</v>
      </c>
      <c r="X149" s="3"/>
      <c r="Y149" s="2">
        <v>0</v>
      </c>
      <c r="Z149" s="3"/>
      <c r="AA149" s="2">
        <v>0</v>
      </c>
      <c r="AB149" s="3"/>
      <c r="AC149" s="2">
        <v>0</v>
      </c>
      <c r="AD149" s="3"/>
      <c r="AE149" s="2">
        <v>0</v>
      </c>
      <c r="AF149" s="3"/>
      <c r="AG149" s="2">
        <f t="shared" si="7"/>
        <v>-43385.31</v>
      </c>
    </row>
    <row r="150" spans="1:33" ht="15" thickBot="1" x14ac:dyDescent="0.35">
      <c r="A150" s="1"/>
      <c r="B150" s="1"/>
      <c r="C150" s="1"/>
      <c r="D150" s="1"/>
      <c r="E150" s="1" t="s">
        <v>126</v>
      </c>
      <c r="F150" s="1"/>
      <c r="G150" s="1"/>
      <c r="H150" s="1"/>
      <c r="I150" s="5">
        <f>ROUND(SUM(I138:I141)+SUM(I147:I149),5)</f>
        <v>-45021.919999999998</v>
      </c>
      <c r="J150" s="3"/>
      <c r="K150" s="5">
        <f>ROUND(SUM(K138:K141)+SUM(K147:K149),5)</f>
        <v>44412.99</v>
      </c>
      <c r="L150" s="3"/>
      <c r="M150" s="5">
        <f>ROUND(SUM(M138:M141)+SUM(M147:M149),5)</f>
        <v>49521.94</v>
      </c>
      <c r="N150" s="3"/>
      <c r="O150" s="5">
        <f>ROUND(SUM(O138:O141)+SUM(O147:O149),5)</f>
        <v>118873.48</v>
      </c>
      <c r="P150" s="3"/>
      <c r="Q150" s="5">
        <f>ROUND(SUM(Q138:Q141)+SUM(Q147:Q149),5)</f>
        <v>109703.58</v>
      </c>
      <c r="R150" s="3"/>
      <c r="S150" s="5">
        <f>ROUND(SUM(S138:S141)+SUM(S147:S149),5)</f>
        <v>171334.72</v>
      </c>
      <c r="T150" s="3"/>
      <c r="U150" s="5">
        <f>ROUND(SUM(U138:U141)+SUM(U147:U149),5)</f>
        <v>0</v>
      </c>
      <c r="V150" s="3"/>
      <c r="W150" s="5">
        <f>ROUND(SUM(W138:W141)+SUM(W147:W149),5)</f>
        <v>135300.67000000001</v>
      </c>
      <c r="X150" s="3"/>
      <c r="Y150" s="5">
        <f>ROUND(SUM(Y138:Y141)+SUM(Y147:Y149),5)</f>
        <v>134563.87</v>
      </c>
      <c r="Z150" s="3"/>
      <c r="AA150" s="5">
        <f>ROUND(SUM(AA138:AA141)+SUM(AA147:AA149),5)</f>
        <v>138292.54</v>
      </c>
      <c r="AB150" s="3"/>
      <c r="AC150" s="5">
        <f>ROUND(SUM(AC138:AC141)+SUM(AC147:AC149),5)</f>
        <v>6000</v>
      </c>
      <c r="AD150" s="3"/>
      <c r="AE150" s="5">
        <f>ROUND(SUM(AE138:AE141)+SUM(AE147:AE149),5)</f>
        <v>2350.77</v>
      </c>
      <c r="AF150" s="3"/>
      <c r="AG150" s="5">
        <f t="shared" si="7"/>
        <v>865332.64</v>
      </c>
    </row>
    <row r="151" spans="1:33" ht="15" thickBot="1" x14ac:dyDescent="0.35">
      <c r="A151" s="1"/>
      <c r="B151" s="1"/>
      <c r="C151" s="1"/>
      <c r="D151" s="1" t="s">
        <v>127</v>
      </c>
      <c r="E151" s="1"/>
      <c r="F151" s="1"/>
      <c r="G151" s="1"/>
      <c r="H151" s="1"/>
      <c r="I151" s="5">
        <f>ROUND(SUM(I45:I47)+I59+I137+I150,5)</f>
        <v>242576.76</v>
      </c>
      <c r="J151" s="3"/>
      <c r="K151" s="5">
        <f>ROUND(SUM(K45:K47)+K59+K137+K150,5)</f>
        <v>442587.19</v>
      </c>
      <c r="L151" s="3"/>
      <c r="M151" s="5">
        <f>ROUND(SUM(M45:M47)+M59+M137+M150,5)</f>
        <v>390198.92</v>
      </c>
      <c r="N151" s="3"/>
      <c r="O151" s="5">
        <f>ROUND(SUM(O45:O47)+O59+O137+O150,5)</f>
        <v>417320.95</v>
      </c>
      <c r="P151" s="3"/>
      <c r="Q151" s="5">
        <f>ROUND(SUM(Q45:Q47)+Q59+Q137+Q150,5)</f>
        <v>504165.43</v>
      </c>
      <c r="R151" s="3"/>
      <c r="S151" s="5">
        <f>ROUND(SUM(S45:S47)+S59+S137+S150,5)</f>
        <v>502654.81</v>
      </c>
      <c r="T151" s="3"/>
      <c r="U151" s="5">
        <f>ROUND(SUM(U45:U47)+U59+U137+U150,5)</f>
        <v>471613.89</v>
      </c>
      <c r="V151" s="3"/>
      <c r="W151" s="5">
        <f>ROUND(SUM(W45:W47)+W59+W137+W150,5)</f>
        <v>498399.22</v>
      </c>
      <c r="X151" s="3"/>
      <c r="Y151" s="5">
        <f>ROUND(SUM(Y45:Y47)+Y59+Y137+Y150,5)</f>
        <v>412779.05</v>
      </c>
      <c r="Z151" s="3"/>
      <c r="AA151" s="5">
        <f>ROUND(SUM(AA45:AA47)+AA59+AA137+AA150,5)</f>
        <v>496452.36</v>
      </c>
      <c r="AB151" s="3"/>
      <c r="AC151" s="5">
        <f>ROUND(SUM(AC45:AC47)+AC59+AC137+AC150,5)</f>
        <v>410222.71</v>
      </c>
      <c r="AD151" s="3"/>
      <c r="AE151" s="5">
        <f>ROUND(SUM(AE45:AE47)+AE59+AE137+AE150,5)</f>
        <v>257206.7</v>
      </c>
      <c r="AF151" s="3"/>
      <c r="AG151" s="5">
        <f t="shared" si="7"/>
        <v>5046177.99</v>
      </c>
    </row>
    <row r="152" spans="1:33" ht="15" thickBot="1" x14ac:dyDescent="0.35">
      <c r="A152" s="1"/>
      <c r="B152" s="1" t="s">
        <v>128</v>
      </c>
      <c r="C152" s="1"/>
      <c r="D152" s="1"/>
      <c r="E152" s="1"/>
      <c r="F152" s="1"/>
      <c r="G152" s="1"/>
      <c r="H152" s="1"/>
      <c r="I152" s="5">
        <f>ROUND(I6+I44-I151,5)</f>
        <v>-213301.02</v>
      </c>
      <c r="J152" s="3"/>
      <c r="K152" s="5">
        <f>ROUND(K6+K44-K151,5)</f>
        <v>-100656.22</v>
      </c>
      <c r="L152" s="3"/>
      <c r="M152" s="5">
        <f>ROUND(M6+M44-M151,5)</f>
        <v>-380427.25</v>
      </c>
      <c r="N152" s="3"/>
      <c r="O152" s="5">
        <f>ROUND(O6+O44-O151,5)</f>
        <v>-261836.56</v>
      </c>
      <c r="P152" s="3"/>
      <c r="Q152" s="5">
        <f>ROUND(Q6+Q44-Q151,5)</f>
        <v>469729.97</v>
      </c>
      <c r="R152" s="3"/>
      <c r="S152" s="5">
        <f>ROUND(S6+S44-S151,5)</f>
        <v>-433431.55</v>
      </c>
      <c r="T152" s="3"/>
      <c r="U152" s="5">
        <f>ROUND(U6+U44-U151,5)</f>
        <v>-321059.09000000003</v>
      </c>
      <c r="V152" s="3"/>
      <c r="W152" s="5">
        <f>ROUND(W6+W44-W151,5)</f>
        <v>-454613.23</v>
      </c>
      <c r="X152" s="3"/>
      <c r="Y152" s="5">
        <f>ROUND(Y6+Y44-Y151,5)</f>
        <v>66229.22</v>
      </c>
      <c r="Z152" s="3"/>
      <c r="AA152" s="5">
        <f>ROUND(AA6+AA44-AA151,5)</f>
        <v>-446980.74</v>
      </c>
      <c r="AB152" s="3"/>
      <c r="AC152" s="5">
        <f>ROUND(AC6+AC44-AC151,5)</f>
        <v>-343452.53</v>
      </c>
      <c r="AD152" s="3"/>
      <c r="AE152" s="5">
        <f>ROUND(AE6+AE44-AE151,5)</f>
        <v>-179770.39</v>
      </c>
      <c r="AF152" s="3"/>
      <c r="AG152" s="5">
        <f t="shared" si="7"/>
        <v>-2599569.39</v>
      </c>
    </row>
    <row r="153" spans="1:33" s="8" customFormat="1" ht="10.8" thickBot="1" x14ac:dyDescent="0.25">
      <c r="A153" s="1" t="s">
        <v>129</v>
      </c>
      <c r="B153" s="1"/>
      <c r="C153" s="1"/>
      <c r="D153" s="1"/>
      <c r="E153" s="1"/>
      <c r="F153" s="1"/>
      <c r="G153" s="1"/>
      <c r="H153" s="1"/>
      <c r="I153" s="7">
        <f>I152</f>
        <v>-213301.02</v>
      </c>
      <c r="J153" s="1"/>
      <c r="K153" s="7">
        <f>K152</f>
        <v>-100656.22</v>
      </c>
      <c r="L153" s="1"/>
      <c r="M153" s="7">
        <f>M152</f>
        <v>-380427.25</v>
      </c>
      <c r="N153" s="1"/>
      <c r="O153" s="7">
        <f>O152</f>
        <v>-261836.56</v>
      </c>
      <c r="P153" s="1"/>
      <c r="Q153" s="7">
        <f>Q152</f>
        <v>469729.97</v>
      </c>
      <c r="R153" s="1"/>
      <c r="S153" s="7">
        <f>S152</f>
        <v>-433431.55</v>
      </c>
      <c r="T153" s="1"/>
      <c r="U153" s="7">
        <f>U152</f>
        <v>-321059.09000000003</v>
      </c>
      <c r="V153" s="1"/>
      <c r="W153" s="7">
        <f>W152</f>
        <v>-454613.23</v>
      </c>
      <c r="X153" s="1"/>
      <c r="Y153" s="7">
        <f>Y152</f>
        <v>66229.22</v>
      </c>
      <c r="Z153" s="1"/>
      <c r="AA153" s="7">
        <f>AA152</f>
        <v>-446980.74</v>
      </c>
      <c r="AB153" s="1"/>
      <c r="AC153" s="7">
        <f>AC152</f>
        <v>-343452.53</v>
      </c>
      <c r="AD153" s="1"/>
      <c r="AE153" s="7">
        <f>AE152</f>
        <v>-179770.39</v>
      </c>
      <c r="AF153" s="1"/>
      <c r="AG153" s="7">
        <f t="shared" si="7"/>
        <v>-2599569.39</v>
      </c>
    </row>
    <row r="154" spans="1:33" ht="15" thickTop="1" x14ac:dyDescent="0.3"/>
  </sheetData>
  <pageMargins left="0.7" right="0.7" top="0.75" bottom="0.75" header="0.1" footer="0.3"/>
  <pageSetup orientation="portrait" horizontalDpi="0" verticalDpi="0" r:id="rId1"/>
  <headerFooter>
    <oddHeader>&amp;L&amp;"Arial,Bold"&amp;8 5:40 PM
&amp;"Arial,Bold"&amp;8 11/17/25
&amp;"Arial,Bold"&amp;8 Accrual Basis&amp;C&amp;"Arial,Bold"&amp;12 Jefferson County Rural Fire Protection District #1
&amp;"Arial,Bold"&amp;14 Profit &amp;&amp; Loss
&amp;"Arial,Bold"&amp;10 July 2023 through June 2024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4E4F-F7C2-470E-B483-A3D78512DB34}">
  <dimension ref="A1:AH148"/>
  <sheetViews>
    <sheetView workbookViewId="0">
      <pane xSplit="9" ySplit="5" topLeftCell="Q26" activePane="bottomRight" state="frozenSplit"/>
      <selection activeCell="B2" sqref="B2"/>
      <selection pane="topRight" activeCell="B2" sqref="B2"/>
      <selection pane="bottomLeft" activeCell="B2" sqref="B2"/>
      <selection pane="bottomRight" activeCell="AH43" sqref="AH43"/>
    </sheetView>
  </sheetViews>
  <sheetFormatPr defaultRowHeight="14.4" x14ac:dyDescent="0.3"/>
  <cols>
    <col min="1" max="8" width="3" style="8" customWidth="1"/>
    <col min="9" max="9" width="35.6640625" style="8" customWidth="1"/>
    <col min="10" max="10" width="9.33203125" bestFit="1" customWidth="1"/>
    <col min="11" max="11" width="2.33203125" customWidth="1"/>
    <col min="12" max="12" width="9.33203125" bestFit="1" customWidth="1"/>
    <col min="13" max="13" width="2.33203125" customWidth="1"/>
    <col min="14" max="14" width="10" bestFit="1" customWidth="1"/>
    <col min="15" max="15" width="2.33203125" customWidth="1"/>
    <col min="16" max="16" width="8.6640625" bestFit="1" customWidth="1"/>
    <col min="17" max="17" width="2.33203125" customWidth="1"/>
    <col min="18" max="18" width="10" bestFit="1" customWidth="1"/>
    <col min="19" max="19" width="2.33203125" customWidth="1"/>
    <col min="20" max="20" width="10.5546875" bestFit="1" customWidth="1"/>
    <col min="21" max="21" width="2.33203125" customWidth="1"/>
    <col min="22" max="22" width="9.33203125" bestFit="1" customWidth="1"/>
    <col min="23" max="23" width="2.33203125" customWidth="1"/>
    <col min="24" max="24" width="9.33203125" bestFit="1" customWidth="1"/>
    <col min="25" max="25" width="2.33203125" customWidth="1"/>
    <col min="26" max="26" width="9.33203125" bestFit="1" customWidth="1"/>
    <col min="27" max="27" width="2.33203125" customWidth="1"/>
    <col min="28" max="28" width="9.33203125" bestFit="1" customWidth="1"/>
    <col min="29" max="29" width="2.33203125" customWidth="1"/>
    <col min="30" max="30" width="10" bestFit="1" customWidth="1"/>
    <col min="31" max="31" width="2.33203125" customWidth="1"/>
    <col min="32" max="32" width="10.5546875" bestFit="1" customWidth="1"/>
    <col min="33" max="33" width="2.33203125" customWidth="1"/>
    <col min="34" max="34" width="10.88671875" bestFit="1" customWidth="1"/>
  </cols>
  <sheetData>
    <row r="1" spans="1:34" x14ac:dyDescent="0.3">
      <c r="A1" s="8" t="s">
        <v>377</v>
      </c>
    </row>
    <row r="2" spans="1:34" x14ac:dyDescent="0.3">
      <c r="A2" s="8" t="s">
        <v>378</v>
      </c>
      <c r="B2" s="8" t="s">
        <v>380</v>
      </c>
    </row>
    <row r="3" spans="1:34" x14ac:dyDescent="0.3">
      <c r="B3" s="8" t="s">
        <v>382</v>
      </c>
    </row>
    <row r="4" spans="1:34" x14ac:dyDescent="0.3">
      <c r="B4" s="8" t="s">
        <v>384</v>
      </c>
    </row>
    <row r="5" spans="1:34" s="12" customFormat="1" ht="15" thickBot="1" x14ac:dyDescent="0.35">
      <c r="A5" s="9"/>
      <c r="B5" s="9"/>
      <c r="C5" s="9"/>
      <c r="D5" s="9"/>
      <c r="E5" s="9"/>
      <c r="F5" s="9"/>
      <c r="G5" s="9"/>
      <c r="H5" s="9"/>
      <c r="I5" s="9"/>
      <c r="J5" s="10" t="s">
        <v>130</v>
      </c>
      <c r="K5" s="11"/>
      <c r="L5" s="10" t="s">
        <v>131</v>
      </c>
      <c r="M5" s="11"/>
      <c r="N5" s="10" t="s">
        <v>132</v>
      </c>
      <c r="O5" s="11"/>
      <c r="P5" s="10" t="s">
        <v>133</v>
      </c>
      <c r="Q5" s="11"/>
      <c r="R5" s="10" t="s">
        <v>134</v>
      </c>
      <c r="S5" s="11"/>
      <c r="T5" s="10" t="s">
        <v>135</v>
      </c>
      <c r="U5" s="11"/>
      <c r="V5" s="10" t="s">
        <v>136</v>
      </c>
      <c r="W5" s="11"/>
      <c r="X5" s="10" t="s">
        <v>137</v>
      </c>
      <c r="Y5" s="11"/>
      <c r="Z5" s="10" t="s">
        <v>138</v>
      </c>
      <c r="AA5" s="11"/>
      <c r="AB5" s="10" t="s">
        <v>139</v>
      </c>
      <c r="AC5" s="11"/>
      <c r="AD5" s="10" t="s">
        <v>140</v>
      </c>
      <c r="AE5" s="11"/>
      <c r="AF5" s="10" t="s">
        <v>141</v>
      </c>
      <c r="AG5" s="11"/>
      <c r="AH5" s="10" t="s">
        <v>12</v>
      </c>
    </row>
    <row r="6" spans="1:34" ht="15" thickTop="1" x14ac:dyDescent="0.3">
      <c r="A6" s="1"/>
      <c r="B6" s="1" t="s">
        <v>375</v>
      </c>
      <c r="C6" s="1"/>
      <c r="D6" s="1"/>
      <c r="E6" s="1"/>
      <c r="F6" s="1"/>
      <c r="G6" s="1"/>
      <c r="H6" s="1"/>
      <c r="I6" s="1"/>
      <c r="J6" s="2">
        <v>1173257</v>
      </c>
      <c r="K6" s="3"/>
      <c r="L6" s="2"/>
      <c r="M6" s="3"/>
      <c r="N6" s="2"/>
      <c r="O6" s="3"/>
      <c r="P6" s="2"/>
      <c r="Q6" s="3"/>
      <c r="R6" s="2"/>
      <c r="S6" s="3"/>
      <c r="T6" s="2"/>
      <c r="U6" s="3"/>
      <c r="V6" s="2"/>
      <c r="W6" s="3"/>
      <c r="X6" s="2"/>
      <c r="Y6" s="3"/>
      <c r="Z6" s="2"/>
      <c r="AA6" s="3"/>
      <c r="AB6" s="2"/>
      <c r="AC6" s="3"/>
      <c r="AD6" s="2"/>
      <c r="AE6" s="3"/>
      <c r="AF6" s="2"/>
      <c r="AG6" s="3"/>
      <c r="AH6" s="2"/>
    </row>
    <row r="7" spans="1:34" x14ac:dyDescent="0.3">
      <c r="A7" s="1"/>
      <c r="B7" s="1"/>
      <c r="C7" s="1"/>
      <c r="D7" s="1" t="s">
        <v>14</v>
      </c>
      <c r="E7" s="1"/>
      <c r="F7" s="1"/>
      <c r="G7" s="1"/>
      <c r="H7" s="1"/>
      <c r="I7" s="1"/>
      <c r="J7" s="2"/>
      <c r="K7" s="3"/>
      <c r="L7" s="2"/>
      <c r="M7" s="3"/>
      <c r="N7" s="2"/>
      <c r="O7" s="3"/>
      <c r="P7" s="2"/>
      <c r="Q7" s="3"/>
      <c r="R7" s="2"/>
      <c r="S7" s="3"/>
      <c r="T7" s="2"/>
      <c r="U7" s="3"/>
      <c r="V7" s="2"/>
      <c r="W7" s="3"/>
      <c r="X7" s="2"/>
      <c r="Y7" s="3"/>
      <c r="Z7" s="2"/>
      <c r="AA7" s="3"/>
      <c r="AB7" s="2"/>
      <c r="AC7" s="3"/>
      <c r="AD7" s="2"/>
      <c r="AE7" s="3"/>
      <c r="AF7" s="2"/>
      <c r="AG7" s="3"/>
      <c r="AH7" s="2"/>
    </row>
    <row r="8" spans="1:34" x14ac:dyDescent="0.3">
      <c r="A8" s="1"/>
      <c r="B8" s="1"/>
      <c r="C8" s="1"/>
      <c r="D8" s="1"/>
      <c r="E8" s="1" t="s">
        <v>15</v>
      </c>
      <c r="F8" s="1"/>
      <c r="G8" s="1"/>
      <c r="H8" s="1"/>
      <c r="I8" s="1"/>
      <c r="J8" s="2"/>
      <c r="K8" s="3"/>
      <c r="L8" s="2"/>
      <c r="M8" s="3"/>
      <c r="N8" s="2"/>
      <c r="O8" s="3"/>
      <c r="P8" s="2"/>
      <c r="Q8" s="3"/>
      <c r="R8" s="2"/>
      <c r="S8" s="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</row>
    <row r="9" spans="1:34" x14ac:dyDescent="0.3">
      <c r="A9" s="1"/>
      <c r="B9" s="1"/>
      <c r="C9" s="1"/>
      <c r="D9" s="1"/>
      <c r="E9" s="1"/>
      <c r="F9" s="1" t="s">
        <v>16</v>
      </c>
      <c r="G9" s="1"/>
      <c r="H9" s="1"/>
      <c r="I9" s="1"/>
      <c r="J9" s="2"/>
      <c r="K9" s="3"/>
      <c r="L9" s="2"/>
      <c r="M9" s="3"/>
      <c r="N9" s="2"/>
      <c r="O9" s="3"/>
      <c r="P9" s="2"/>
      <c r="Q9" s="3"/>
      <c r="R9" s="2"/>
      <c r="S9" s="3"/>
      <c r="T9" s="2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</row>
    <row r="10" spans="1:34" x14ac:dyDescent="0.3">
      <c r="A10" s="1"/>
      <c r="B10" s="1"/>
      <c r="C10" s="1"/>
      <c r="D10" s="1"/>
      <c r="E10" s="1"/>
      <c r="F10" s="1"/>
      <c r="G10" s="1" t="s">
        <v>17</v>
      </c>
      <c r="H10" s="1"/>
      <c r="I10" s="1"/>
      <c r="J10" s="2"/>
      <c r="K10" s="3"/>
      <c r="L10" s="2"/>
      <c r="M10" s="3"/>
      <c r="N10" s="2"/>
      <c r="O10" s="3"/>
      <c r="P10" s="2"/>
      <c r="Q10" s="3"/>
      <c r="R10" s="2"/>
      <c r="S10" s="3"/>
      <c r="T10" s="2"/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/>
    </row>
    <row r="11" spans="1:34" ht="15" thickBot="1" x14ac:dyDescent="0.35">
      <c r="A11" s="1"/>
      <c r="B11" s="1"/>
      <c r="C11" s="1"/>
      <c r="D11" s="1"/>
      <c r="E11" s="1"/>
      <c r="F11" s="1"/>
      <c r="G11" s="1"/>
      <c r="H11" s="1" t="s">
        <v>24</v>
      </c>
      <c r="I11" s="1"/>
      <c r="J11" s="4">
        <v>0</v>
      </c>
      <c r="K11" s="3"/>
      <c r="L11" s="4">
        <v>0</v>
      </c>
      <c r="M11" s="3"/>
      <c r="N11" s="4">
        <v>0</v>
      </c>
      <c r="O11" s="3"/>
      <c r="P11" s="4">
        <v>0</v>
      </c>
      <c r="Q11" s="3"/>
      <c r="R11" s="4">
        <v>1110539.6399999999</v>
      </c>
      <c r="S11" s="3"/>
      <c r="T11" s="4">
        <v>21356.54</v>
      </c>
      <c r="U11" s="3"/>
      <c r="V11" s="4">
        <v>7571.18</v>
      </c>
      <c r="W11" s="3"/>
      <c r="X11" s="4">
        <v>23254.36</v>
      </c>
      <c r="Y11" s="3"/>
      <c r="Z11" s="4">
        <v>4021.06</v>
      </c>
      <c r="AA11" s="3"/>
      <c r="AB11" s="4">
        <v>0</v>
      </c>
      <c r="AC11" s="3"/>
      <c r="AD11" s="4">
        <v>8142.28</v>
      </c>
      <c r="AE11" s="3"/>
      <c r="AF11" s="4">
        <v>0</v>
      </c>
      <c r="AG11" s="3"/>
      <c r="AH11" s="4">
        <f t="shared" ref="AH11:AH14" si="0">ROUND(SUM(J11:AF11),5)</f>
        <v>1174885.06</v>
      </c>
    </row>
    <row r="12" spans="1:34" x14ac:dyDescent="0.3">
      <c r="A12" s="1"/>
      <c r="B12" s="1"/>
      <c r="C12" s="1"/>
      <c r="D12" s="1"/>
      <c r="E12" s="1"/>
      <c r="F12" s="1"/>
      <c r="G12" s="1" t="s">
        <v>25</v>
      </c>
      <c r="H12" s="1"/>
      <c r="I12" s="1"/>
      <c r="J12" s="2">
        <f>ROUND(J10+SUM(J11:J11),5)</f>
        <v>0</v>
      </c>
      <c r="K12" s="3"/>
      <c r="L12" s="2">
        <f>ROUND(L10+SUM(L11:L11),5)</f>
        <v>0</v>
      </c>
      <c r="M12" s="3"/>
      <c r="N12" s="2">
        <f>ROUND(N10+SUM(N11:N11),5)</f>
        <v>0</v>
      </c>
      <c r="O12" s="3"/>
      <c r="P12" s="2">
        <f>ROUND(P10+SUM(P11:P11),5)</f>
        <v>0</v>
      </c>
      <c r="Q12" s="3"/>
      <c r="R12" s="2">
        <f>ROUND(R10+SUM(R11:R11),5)</f>
        <v>1110539.6399999999</v>
      </c>
      <c r="S12" s="3"/>
      <c r="T12" s="2">
        <f>ROUND(T10+SUM(T11:T11),5)</f>
        <v>21356.54</v>
      </c>
      <c r="U12" s="3"/>
      <c r="V12" s="2">
        <f>ROUND(V10+SUM(V11:V11),5)</f>
        <v>7571.18</v>
      </c>
      <c r="W12" s="3"/>
      <c r="X12" s="2">
        <f>ROUND(X10+SUM(X11:X11),5)</f>
        <v>23254.36</v>
      </c>
      <c r="Y12" s="3"/>
      <c r="Z12" s="2">
        <f>ROUND(Z10+SUM(Z11:Z11),5)</f>
        <v>4021.06</v>
      </c>
      <c r="AA12" s="3"/>
      <c r="AB12" s="2">
        <f>ROUND(AB10+SUM(AB11:AB11),5)</f>
        <v>0</v>
      </c>
      <c r="AC12" s="3"/>
      <c r="AD12" s="2">
        <f>ROUND(AD10+SUM(AD11:AD11),5)</f>
        <v>8142.28</v>
      </c>
      <c r="AE12" s="3"/>
      <c r="AF12" s="2">
        <f>ROUND(AF10+SUM(AF11:AF11),5)</f>
        <v>0</v>
      </c>
      <c r="AG12" s="3"/>
      <c r="AH12" s="2">
        <f t="shared" si="0"/>
        <v>1174885.06</v>
      </c>
    </row>
    <row r="13" spans="1:34" ht="15" thickBot="1" x14ac:dyDescent="0.35">
      <c r="A13" s="1"/>
      <c r="B13" s="1"/>
      <c r="C13" s="1"/>
      <c r="D13" s="1"/>
      <c r="E13" s="1"/>
      <c r="F13" s="1"/>
      <c r="G13" s="1" t="s">
        <v>26</v>
      </c>
      <c r="H13" s="1"/>
      <c r="I13" s="1"/>
      <c r="J13" s="4">
        <v>3299.03</v>
      </c>
      <c r="K13" s="3"/>
      <c r="L13" s="4">
        <v>4704.16</v>
      </c>
      <c r="M13" s="3"/>
      <c r="N13" s="4">
        <v>3064.11</v>
      </c>
      <c r="O13" s="3"/>
      <c r="P13" s="4">
        <v>16.38</v>
      </c>
      <c r="Q13" s="3"/>
      <c r="R13" s="4">
        <v>7115.51</v>
      </c>
      <c r="S13" s="3"/>
      <c r="T13" s="4">
        <v>11027.61</v>
      </c>
      <c r="U13" s="3"/>
      <c r="V13" s="4">
        <v>739.86</v>
      </c>
      <c r="W13" s="3"/>
      <c r="X13" s="4">
        <v>1120.1199999999999</v>
      </c>
      <c r="Y13" s="3"/>
      <c r="Z13" s="4">
        <v>1526.2</v>
      </c>
      <c r="AA13" s="3"/>
      <c r="AB13" s="4">
        <v>19.079999999999998</v>
      </c>
      <c r="AC13" s="3"/>
      <c r="AD13" s="4">
        <v>3003.91</v>
      </c>
      <c r="AE13" s="3"/>
      <c r="AF13" s="4">
        <v>26.37</v>
      </c>
      <c r="AG13" s="3"/>
      <c r="AH13" s="4">
        <f t="shared" si="0"/>
        <v>35662.339999999997</v>
      </c>
    </row>
    <row r="14" spans="1:34" x14ac:dyDescent="0.3">
      <c r="A14" s="1"/>
      <c r="B14" s="1"/>
      <c r="C14" s="1"/>
      <c r="D14" s="1"/>
      <c r="E14" s="1"/>
      <c r="F14" s="1" t="s">
        <v>27</v>
      </c>
      <c r="G14" s="1"/>
      <c r="H14" s="1"/>
      <c r="I14" s="1"/>
      <c r="J14" s="2">
        <f>ROUND(J9+SUM(J12:J13),5)</f>
        <v>3299.03</v>
      </c>
      <c r="K14" s="3"/>
      <c r="L14" s="2">
        <f>ROUND(L9+SUM(L12:L13),5)</f>
        <v>4704.16</v>
      </c>
      <c r="M14" s="3"/>
      <c r="N14" s="2">
        <f>ROUND(N9+SUM(N12:N13),5)</f>
        <v>3064.11</v>
      </c>
      <c r="O14" s="3"/>
      <c r="P14" s="2">
        <f>ROUND(P9+SUM(P12:P13),5)</f>
        <v>16.38</v>
      </c>
      <c r="Q14" s="3"/>
      <c r="R14" s="2">
        <f>ROUND(R9+SUM(R12:R13),5)</f>
        <v>1117655.1499999999</v>
      </c>
      <c r="S14" s="3"/>
      <c r="T14" s="2">
        <f>ROUND(T9+SUM(T12:T13),5)</f>
        <v>32384.15</v>
      </c>
      <c r="U14" s="3"/>
      <c r="V14" s="2">
        <f>ROUND(V9+SUM(V12:V13),5)</f>
        <v>8311.0400000000009</v>
      </c>
      <c r="W14" s="3"/>
      <c r="X14" s="2">
        <f>ROUND(X9+SUM(X12:X13),5)</f>
        <v>24374.48</v>
      </c>
      <c r="Y14" s="3"/>
      <c r="Z14" s="2">
        <f>ROUND(Z9+SUM(Z12:Z13),5)</f>
        <v>5547.26</v>
      </c>
      <c r="AA14" s="3"/>
      <c r="AB14" s="2">
        <f>ROUND(AB9+SUM(AB12:AB13),5)</f>
        <v>19.079999999999998</v>
      </c>
      <c r="AC14" s="3"/>
      <c r="AD14" s="2">
        <f>ROUND(AD9+SUM(AD12:AD13),5)</f>
        <v>11146.19</v>
      </c>
      <c r="AE14" s="3"/>
      <c r="AF14" s="2">
        <f>ROUND(AF9+SUM(AF12:AF13),5)</f>
        <v>26.37</v>
      </c>
      <c r="AG14" s="3"/>
      <c r="AH14" s="2">
        <f t="shared" si="0"/>
        <v>1210547.3999999999</v>
      </c>
    </row>
    <row r="15" spans="1:34" x14ac:dyDescent="0.3">
      <c r="A15" s="1"/>
      <c r="B15" s="1"/>
      <c r="C15" s="1"/>
      <c r="D15" s="1"/>
      <c r="E15" s="1"/>
      <c r="F15" s="1" t="s">
        <v>28</v>
      </c>
      <c r="G15" s="1"/>
      <c r="H15" s="1"/>
      <c r="I15" s="1"/>
      <c r="J15" s="2"/>
      <c r="K15" s="3"/>
      <c r="L15" s="2"/>
      <c r="M15" s="3"/>
      <c r="N15" s="2"/>
      <c r="O15" s="3"/>
      <c r="P15" s="2"/>
      <c r="Q15" s="3"/>
      <c r="R15" s="2"/>
      <c r="S15" s="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</row>
    <row r="16" spans="1:34" x14ac:dyDescent="0.3">
      <c r="A16" s="1"/>
      <c r="B16" s="1"/>
      <c r="C16" s="1"/>
      <c r="D16" s="1"/>
      <c r="E16" s="1"/>
      <c r="F16" s="1"/>
      <c r="G16" s="1" t="s">
        <v>29</v>
      </c>
      <c r="H16" s="1"/>
      <c r="I16" s="1"/>
      <c r="J16" s="2">
        <v>0</v>
      </c>
      <c r="K16" s="3"/>
      <c r="L16" s="2">
        <v>0</v>
      </c>
      <c r="M16" s="3"/>
      <c r="N16" s="2">
        <v>0</v>
      </c>
      <c r="O16" s="3"/>
      <c r="P16" s="2">
        <v>0</v>
      </c>
      <c r="Q16" s="3"/>
      <c r="R16" s="2">
        <v>0</v>
      </c>
      <c r="S16" s="3"/>
      <c r="T16" s="2">
        <v>0</v>
      </c>
      <c r="U16" s="3"/>
      <c r="V16" s="2">
        <v>0</v>
      </c>
      <c r="W16" s="3"/>
      <c r="X16" s="2">
        <v>0</v>
      </c>
      <c r="Y16" s="3"/>
      <c r="Z16" s="2">
        <v>0</v>
      </c>
      <c r="AA16" s="3"/>
      <c r="AB16" s="2">
        <v>0</v>
      </c>
      <c r="AC16" s="3"/>
      <c r="AD16" s="2">
        <v>0</v>
      </c>
      <c r="AE16" s="3"/>
      <c r="AF16" s="2">
        <v>726.93</v>
      </c>
      <c r="AG16" s="3"/>
      <c r="AH16" s="2">
        <f t="shared" ref="AH16:AH21" si="1">ROUND(SUM(J16:AF16),5)</f>
        <v>726.93</v>
      </c>
    </row>
    <row r="17" spans="1:34" x14ac:dyDescent="0.3">
      <c r="A17" s="1"/>
      <c r="B17" s="1"/>
      <c r="C17" s="1"/>
      <c r="D17" s="1"/>
      <c r="E17" s="1"/>
      <c r="F17" s="1"/>
      <c r="G17" s="1" t="s">
        <v>30</v>
      </c>
      <c r="H17" s="1"/>
      <c r="I17" s="1"/>
      <c r="J17" s="2">
        <v>0</v>
      </c>
      <c r="K17" s="3"/>
      <c r="L17" s="2">
        <v>0</v>
      </c>
      <c r="M17" s="3"/>
      <c r="N17" s="2">
        <v>0</v>
      </c>
      <c r="O17" s="3"/>
      <c r="P17" s="2">
        <v>0</v>
      </c>
      <c r="Q17" s="3"/>
      <c r="R17" s="2">
        <v>0</v>
      </c>
      <c r="S17" s="3"/>
      <c r="T17" s="2">
        <v>0</v>
      </c>
      <c r="U17" s="3"/>
      <c r="V17" s="2">
        <v>0</v>
      </c>
      <c r="W17" s="3"/>
      <c r="X17" s="2">
        <v>0</v>
      </c>
      <c r="Y17" s="3"/>
      <c r="Z17" s="2">
        <v>0</v>
      </c>
      <c r="AA17" s="3"/>
      <c r="AB17" s="2">
        <v>0</v>
      </c>
      <c r="AC17" s="3"/>
      <c r="AD17" s="2">
        <v>0</v>
      </c>
      <c r="AE17" s="3"/>
      <c r="AF17" s="2">
        <v>13501.38</v>
      </c>
      <c r="AG17" s="3"/>
      <c r="AH17" s="2">
        <f t="shared" si="1"/>
        <v>13501.38</v>
      </c>
    </row>
    <row r="18" spans="1:34" x14ac:dyDescent="0.3">
      <c r="A18" s="1"/>
      <c r="B18" s="1"/>
      <c r="C18" s="1"/>
      <c r="D18" s="1"/>
      <c r="E18" s="1"/>
      <c r="F18" s="1"/>
      <c r="G18" s="1" t="s">
        <v>32</v>
      </c>
      <c r="H18" s="1"/>
      <c r="I18" s="1"/>
      <c r="J18" s="2">
        <v>0</v>
      </c>
      <c r="K18" s="3"/>
      <c r="L18" s="2">
        <v>0</v>
      </c>
      <c r="M18" s="3"/>
      <c r="N18" s="2">
        <v>0</v>
      </c>
      <c r="O18" s="3"/>
      <c r="P18" s="2">
        <v>0</v>
      </c>
      <c r="Q18" s="3"/>
      <c r="R18" s="2">
        <v>0</v>
      </c>
      <c r="S18" s="3"/>
      <c r="T18" s="2">
        <v>0</v>
      </c>
      <c r="U18" s="3"/>
      <c r="V18" s="2">
        <v>0</v>
      </c>
      <c r="W18" s="3"/>
      <c r="X18" s="2">
        <v>0</v>
      </c>
      <c r="Y18" s="3"/>
      <c r="Z18" s="2">
        <v>0</v>
      </c>
      <c r="AA18" s="3"/>
      <c r="AB18" s="2">
        <v>0</v>
      </c>
      <c r="AC18" s="3"/>
      <c r="AD18" s="2">
        <v>0</v>
      </c>
      <c r="AE18" s="3"/>
      <c r="AF18" s="2">
        <v>529.75</v>
      </c>
      <c r="AG18" s="3"/>
      <c r="AH18" s="2">
        <f t="shared" si="1"/>
        <v>529.75</v>
      </c>
    </row>
    <row r="19" spans="1:34" ht="15" thickBot="1" x14ac:dyDescent="0.35">
      <c r="A19" s="1"/>
      <c r="B19" s="1"/>
      <c r="C19" s="1"/>
      <c r="D19" s="1"/>
      <c r="E19" s="1"/>
      <c r="F19" s="1"/>
      <c r="G19" s="1" t="s">
        <v>33</v>
      </c>
      <c r="H19" s="1"/>
      <c r="I19" s="1"/>
      <c r="J19" s="4">
        <v>2646.08</v>
      </c>
      <c r="K19" s="3"/>
      <c r="L19" s="4">
        <v>5288.97</v>
      </c>
      <c r="M19" s="3"/>
      <c r="N19" s="4">
        <v>7892.7</v>
      </c>
      <c r="O19" s="3"/>
      <c r="P19" s="4">
        <v>4337.37</v>
      </c>
      <c r="Q19" s="3"/>
      <c r="R19" s="4">
        <v>4554.3900000000003</v>
      </c>
      <c r="S19" s="3"/>
      <c r="T19" s="4">
        <v>4727.67</v>
      </c>
      <c r="U19" s="3"/>
      <c r="V19" s="4">
        <v>3575.83</v>
      </c>
      <c r="W19" s="3"/>
      <c r="X19" s="4">
        <v>3507.35</v>
      </c>
      <c r="Y19" s="3"/>
      <c r="Z19" s="4">
        <v>3196.64</v>
      </c>
      <c r="AA19" s="3"/>
      <c r="AB19" s="4">
        <v>3082.94</v>
      </c>
      <c r="AC19" s="3"/>
      <c r="AD19" s="4">
        <v>2725.9</v>
      </c>
      <c r="AE19" s="3"/>
      <c r="AF19" s="4">
        <v>0.02</v>
      </c>
      <c r="AG19" s="3"/>
      <c r="AH19" s="4">
        <f t="shared" si="1"/>
        <v>45535.86</v>
      </c>
    </row>
    <row r="20" spans="1:34" x14ac:dyDescent="0.3">
      <c r="A20" s="1"/>
      <c r="B20" s="1"/>
      <c r="C20" s="1"/>
      <c r="D20" s="1"/>
      <c r="E20" s="1"/>
      <c r="F20" s="1" t="s">
        <v>34</v>
      </c>
      <c r="G20" s="1"/>
      <c r="H20" s="1"/>
      <c r="I20" s="1"/>
      <c r="J20" s="2">
        <f>ROUND(SUM(J15:J19),5)</f>
        <v>2646.08</v>
      </c>
      <c r="K20" s="3"/>
      <c r="L20" s="2">
        <f>ROUND(SUM(L15:L19),5)</f>
        <v>5288.97</v>
      </c>
      <c r="M20" s="3"/>
      <c r="N20" s="2">
        <f>ROUND(SUM(N15:N19),5)</f>
        <v>7892.7</v>
      </c>
      <c r="O20" s="3"/>
      <c r="P20" s="2">
        <f>ROUND(SUM(P15:P19),5)</f>
        <v>4337.37</v>
      </c>
      <c r="Q20" s="3"/>
      <c r="R20" s="2">
        <f>ROUND(SUM(R15:R19),5)</f>
        <v>4554.3900000000003</v>
      </c>
      <c r="S20" s="3"/>
      <c r="T20" s="2">
        <f>ROUND(SUM(T15:T19),5)</f>
        <v>4727.67</v>
      </c>
      <c r="U20" s="3"/>
      <c r="V20" s="2">
        <f>ROUND(SUM(V15:V19),5)</f>
        <v>3575.83</v>
      </c>
      <c r="W20" s="3"/>
      <c r="X20" s="2">
        <f>ROUND(SUM(X15:X19),5)</f>
        <v>3507.35</v>
      </c>
      <c r="Y20" s="3"/>
      <c r="Z20" s="2">
        <f>ROUND(SUM(Z15:Z19),5)</f>
        <v>3196.64</v>
      </c>
      <c r="AA20" s="3"/>
      <c r="AB20" s="2">
        <f>ROUND(SUM(AB15:AB19),5)</f>
        <v>3082.94</v>
      </c>
      <c r="AC20" s="3"/>
      <c r="AD20" s="2">
        <f>ROUND(SUM(AD15:AD19),5)</f>
        <v>2725.9</v>
      </c>
      <c r="AE20" s="3"/>
      <c r="AF20" s="2">
        <f>ROUND(SUM(AF15:AF19),5)</f>
        <v>14758.08</v>
      </c>
      <c r="AG20" s="3"/>
      <c r="AH20" s="2">
        <f t="shared" si="1"/>
        <v>60293.919999999998</v>
      </c>
    </row>
    <row r="21" spans="1:34" x14ac:dyDescent="0.3">
      <c r="A21" s="1"/>
      <c r="B21" s="1"/>
      <c r="C21" s="1"/>
      <c r="D21" s="1"/>
      <c r="E21" s="1"/>
      <c r="F21" s="1" t="s">
        <v>35</v>
      </c>
      <c r="G21" s="1"/>
      <c r="H21" s="1"/>
      <c r="I21" s="1"/>
      <c r="J21" s="2">
        <v>1755</v>
      </c>
      <c r="K21" s="3"/>
      <c r="L21" s="2">
        <v>920.6</v>
      </c>
      <c r="M21" s="3"/>
      <c r="N21" s="2">
        <v>0</v>
      </c>
      <c r="O21" s="3"/>
      <c r="P21" s="2">
        <v>0</v>
      </c>
      <c r="Q21" s="3"/>
      <c r="R21" s="2">
        <v>0</v>
      </c>
      <c r="S21" s="3"/>
      <c r="T21" s="2">
        <v>0</v>
      </c>
      <c r="U21" s="3"/>
      <c r="V21" s="2">
        <v>0</v>
      </c>
      <c r="W21" s="3"/>
      <c r="X21" s="2">
        <v>0</v>
      </c>
      <c r="Y21" s="3"/>
      <c r="Z21" s="2">
        <v>174.33</v>
      </c>
      <c r="AA21" s="3"/>
      <c r="AB21" s="2">
        <v>0</v>
      </c>
      <c r="AC21" s="3"/>
      <c r="AD21" s="2">
        <v>1240</v>
      </c>
      <c r="AE21" s="3"/>
      <c r="AF21" s="2">
        <v>500</v>
      </c>
      <c r="AG21" s="3"/>
      <c r="AH21" s="2">
        <f t="shared" si="1"/>
        <v>4589.93</v>
      </c>
    </row>
    <row r="22" spans="1:34" x14ac:dyDescent="0.3">
      <c r="A22" s="1"/>
      <c r="B22" s="1"/>
      <c r="C22" s="1"/>
      <c r="D22" s="1"/>
      <c r="E22" s="1"/>
      <c r="F22" s="1" t="s">
        <v>36</v>
      </c>
      <c r="G22" s="1"/>
      <c r="H22" s="1"/>
      <c r="I22" s="1"/>
      <c r="J22" s="2"/>
      <c r="K22" s="3"/>
      <c r="L22" s="2"/>
      <c r="M22" s="3"/>
      <c r="N22" s="2"/>
      <c r="O22" s="3"/>
      <c r="P22" s="2"/>
      <c r="Q22" s="3"/>
      <c r="R22" s="2"/>
      <c r="S22" s="3"/>
      <c r="T22" s="2"/>
      <c r="U22" s="3"/>
      <c r="V22" s="2"/>
      <c r="W22" s="3"/>
      <c r="X22" s="2"/>
      <c r="Y22" s="3"/>
      <c r="Z22" s="2"/>
      <c r="AA22" s="3"/>
      <c r="AB22" s="2"/>
      <c r="AC22" s="3"/>
      <c r="AD22" s="2"/>
      <c r="AE22" s="3"/>
      <c r="AF22" s="2"/>
      <c r="AG22" s="3"/>
      <c r="AH22" s="2"/>
    </row>
    <row r="23" spans="1:34" x14ac:dyDescent="0.3">
      <c r="A23" s="1"/>
      <c r="B23" s="1"/>
      <c r="C23" s="1"/>
      <c r="D23" s="1"/>
      <c r="E23" s="1"/>
      <c r="F23" s="1"/>
      <c r="G23" s="1"/>
      <c r="H23" s="1"/>
      <c r="I23" s="1" t="s">
        <v>383</v>
      </c>
      <c r="J23" s="2">
        <v>0</v>
      </c>
      <c r="K23" s="3"/>
      <c r="L23" s="2">
        <v>0</v>
      </c>
      <c r="M23" s="3"/>
      <c r="N23" s="2">
        <v>0</v>
      </c>
      <c r="O23" s="3"/>
      <c r="P23" s="2">
        <v>0</v>
      </c>
      <c r="Q23" s="3"/>
      <c r="R23" s="2">
        <v>0</v>
      </c>
      <c r="S23" s="3"/>
      <c r="T23" s="2">
        <v>0</v>
      </c>
      <c r="U23" s="3"/>
      <c r="V23" s="2">
        <v>0</v>
      </c>
      <c r="W23" s="3"/>
      <c r="X23" s="2">
        <v>0</v>
      </c>
      <c r="Y23" s="3"/>
      <c r="Z23" s="2">
        <v>0</v>
      </c>
      <c r="AA23" s="3"/>
      <c r="AB23" s="2">
        <v>0</v>
      </c>
      <c r="AC23" s="3"/>
      <c r="AD23" s="2">
        <v>0</v>
      </c>
      <c r="AE23" s="3"/>
      <c r="AF23" s="2">
        <v>1100000</v>
      </c>
      <c r="AG23" s="3"/>
      <c r="AH23" s="2">
        <f>ROUND(SUM(J23:AF23),5)</f>
        <v>1100000</v>
      </c>
    </row>
    <row r="24" spans="1:34" x14ac:dyDescent="0.3">
      <c r="A24" s="1"/>
      <c r="B24" s="1"/>
      <c r="C24" s="1"/>
      <c r="D24" s="1"/>
      <c r="E24" s="1"/>
      <c r="F24" s="1"/>
      <c r="G24" s="1" t="s">
        <v>37</v>
      </c>
      <c r="H24" s="1"/>
      <c r="I24" s="1"/>
      <c r="J24" s="2">
        <v>0</v>
      </c>
      <c r="K24" s="3"/>
      <c r="L24" s="2">
        <v>0</v>
      </c>
      <c r="M24" s="3"/>
      <c r="N24" s="2">
        <v>0</v>
      </c>
      <c r="O24" s="3"/>
      <c r="P24" s="2">
        <v>0</v>
      </c>
      <c r="Q24" s="3"/>
      <c r="R24" s="2">
        <v>100</v>
      </c>
      <c r="S24" s="3"/>
      <c r="T24" s="2">
        <v>0</v>
      </c>
      <c r="U24" s="3"/>
      <c r="V24" s="2">
        <v>0</v>
      </c>
      <c r="W24" s="3"/>
      <c r="X24" s="2">
        <v>0</v>
      </c>
      <c r="Y24" s="3"/>
      <c r="Z24" s="2">
        <v>0</v>
      </c>
      <c r="AA24" s="3"/>
      <c r="AB24" s="2">
        <v>0</v>
      </c>
      <c r="AC24" s="3"/>
      <c r="AD24" s="2">
        <v>0</v>
      </c>
      <c r="AE24" s="3"/>
      <c r="AF24" s="2">
        <v>50</v>
      </c>
      <c r="AG24" s="3"/>
      <c r="AH24" s="2">
        <f>ROUND(SUM(J24:AF24),5)</f>
        <v>150</v>
      </c>
    </row>
    <row r="25" spans="1:34" x14ac:dyDescent="0.3">
      <c r="A25" s="1"/>
      <c r="B25" s="1"/>
      <c r="C25" s="1"/>
      <c r="D25" s="1"/>
      <c r="E25" s="1"/>
      <c r="F25" s="1"/>
      <c r="G25" s="1" t="s">
        <v>38</v>
      </c>
      <c r="H25" s="1"/>
      <c r="I25" s="1"/>
      <c r="J25" s="2">
        <v>70447.990000000005</v>
      </c>
      <c r="K25" s="3"/>
      <c r="L25" s="2">
        <v>0</v>
      </c>
      <c r="M25" s="3"/>
      <c r="N25" s="2">
        <v>0</v>
      </c>
      <c r="O25" s="3"/>
      <c r="P25" s="2">
        <v>261000</v>
      </c>
      <c r="Q25" s="3"/>
      <c r="R25" s="2">
        <v>0</v>
      </c>
      <c r="S25" s="3"/>
      <c r="T25" s="2">
        <v>0</v>
      </c>
      <c r="U25" s="3"/>
      <c r="V25" s="2">
        <v>0</v>
      </c>
      <c r="W25" s="3"/>
      <c r="X25" s="2">
        <v>15000</v>
      </c>
      <c r="Y25" s="3"/>
      <c r="Z25" s="2">
        <v>0</v>
      </c>
      <c r="AA25" s="3"/>
      <c r="AB25" s="2">
        <v>0</v>
      </c>
      <c r="AC25" s="3"/>
      <c r="AD25" s="2">
        <v>0</v>
      </c>
      <c r="AE25" s="3"/>
      <c r="AF25" s="2">
        <v>186163</v>
      </c>
      <c r="AG25" s="3"/>
      <c r="AH25" s="2">
        <f>ROUND(SUM(J25:AF25),5)</f>
        <v>532610.99</v>
      </c>
    </row>
    <row r="26" spans="1:34" x14ac:dyDescent="0.3">
      <c r="A26" s="1"/>
      <c r="B26" s="1"/>
      <c r="C26" s="1"/>
      <c r="D26" s="1"/>
      <c r="E26" s="1"/>
      <c r="F26" s="1"/>
      <c r="G26" s="1" t="s">
        <v>43</v>
      </c>
      <c r="H26" s="1"/>
      <c r="I26" s="1"/>
      <c r="J26" s="2">
        <v>0</v>
      </c>
      <c r="K26" s="3"/>
      <c r="L26" s="2">
        <v>13006</v>
      </c>
      <c r="M26" s="3"/>
      <c r="N26" s="2">
        <v>2100</v>
      </c>
      <c r="O26" s="3"/>
      <c r="P26" s="2">
        <v>29063.439999999999</v>
      </c>
      <c r="Q26" s="3"/>
      <c r="R26" s="2">
        <v>603.75</v>
      </c>
      <c r="S26" s="3"/>
      <c r="T26" s="2">
        <v>5613.5</v>
      </c>
      <c r="U26" s="3"/>
      <c r="V26" s="2">
        <v>25226.6</v>
      </c>
      <c r="W26" s="3"/>
      <c r="X26" s="2">
        <v>9213.5</v>
      </c>
      <c r="Y26" s="3"/>
      <c r="Z26" s="2">
        <v>700</v>
      </c>
      <c r="AA26" s="3"/>
      <c r="AB26" s="2">
        <v>14727</v>
      </c>
      <c r="AC26" s="3"/>
      <c r="AD26" s="2">
        <v>100563.69</v>
      </c>
      <c r="AE26" s="3"/>
      <c r="AF26" s="2">
        <v>17873.72</v>
      </c>
      <c r="AG26" s="3"/>
      <c r="AH26" s="2">
        <f t="shared" ref="AH26:AH32" si="2">ROUND(SUM(J26:AF26),5)</f>
        <v>218691.20000000001</v>
      </c>
    </row>
    <row r="27" spans="1:34" x14ac:dyDescent="0.3">
      <c r="A27" s="1"/>
      <c r="B27" s="1"/>
      <c r="C27" s="1"/>
      <c r="D27" s="1"/>
      <c r="E27" s="1"/>
      <c r="F27" s="1"/>
      <c r="G27" s="1" t="s">
        <v>44</v>
      </c>
      <c r="H27" s="1"/>
      <c r="I27" s="1"/>
      <c r="J27" s="2">
        <v>3100</v>
      </c>
      <c r="K27" s="3"/>
      <c r="L27" s="2">
        <v>1300</v>
      </c>
      <c r="M27" s="3"/>
      <c r="N27" s="2">
        <v>1000</v>
      </c>
      <c r="O27" s="3"/>
      <c r="P27" s="2">
        <v>100</v>
      </c>
      <c r="Q27" s="3"/>
      <c r="R27" s="2">
        <v>0</v>
      </c>
      <c r="S27" s="3"/>
      <c r="T27" s="2">
        <v>0</v>
      </c>
      <c r="U27" s="3"/>
      <c r="V27" s="2">
        <v>0</v>
      </c>
      <c r="W27" s="3"/>
      <c r="X27" s="2">
        <v>0</v>
      </c>
      <c r="Y27" s="3"/>
      <c r="Z27" s="2">
        <v>0</v>
      </c>
      <c r="AA27" s="3"/>
      <c r="AB27" s="2">
        <v>0</v>
      </c>
      <c r="AC27" s="3"/>
      <c r="AD27" s="2">
        <v>2000</v>
      </c>
      <c r="AE27" s="3"/>
      <c r="AF27" s="2">
        <v>1618.75</v>
      </c>
      <c r="AG27" s="3"/>
      <c r="AH27" s="2">
        <f t="shared" si="2"/>
        <v>9118.75</v>
      </c>
    </row>
    <row r="28" spans="1:34" x14ac:dyDescent="0.3">
      <c r="A28" s="1"/>
      <c r="B28" s="1"/>
      <c r="C28" s="1"/>
      <c r="D28" s="1"/>
      <c r="E28" s="1"/>
      <c r="F28" s="1"/>
      <c r="G28" s="1" t="s">
        <v>143</v>
      </c>
      <c r="H28" s="1"/>
      <c r="I28" s="1"/>
      <c r="J28" s="2">
        <v>0</v>
      </c>
      <c r="K28" s="3"/>
      <c r="L28" s="2">
        <v>0</v>
      </c>
      <c r="M28" s="3"/>
      <c r="N28" s="2">
        <v>18189.73</v>
      </c>
      <c r="O28" s="3"/>
      <c r="P28" s="2">
        <v>50072.81</v>
      </c>
      <c r="Q28" s="3"/>
      <c r="R28" s="2">
        <v>15280.1</v>
      </c>
      <c r="S28" s="3"/>
      <c r="T28" s="2">
        <v>89353.98</v>
      </c>
      <c r="U28" s="3"/>
      <c r="V28" s="2">
        <v>0</v>
      </c>
      <c r="W28" s="3"/>
      <c r="X28" s="2">
        <v>6677.72</v>
      </c>
      <c r="Y28" s="3"/>
      <c r="Z28" s="2">
        <v>0</v>
      </c>
      <c r="AA28" s="3"/>
      <c r="AB28" s="2">
        <v>0</v>
      </c>
      <c r="AC28" s="3"/>
      <c r="AD28" s="2">
        <v>0</v>
      </c>
      <c r="AE28" s="3"/>
      <c r="AF28" s="2">
        <v>0</v>
      </c>
      <c r="AG28" s="3"/>
      <c r="AH28" s="2">
        <f t="shared" si="2"/>
        <v>179574.34</v>
      </c>
    </row>
    <row r="29" spans="1:34" x14ac:dyDescent="0.3">
      <c r="A29" s="1"/>
      <c r="B29" s="1"/>
      <c r="C29" s="1"/>
      <c r="D29" s="1"/>
      <c r="E29" s="1"/>
      <c r="F29" s="1"/>
      <c r="G29" s="1" t="s">
        <v>144</v>
      </c>
      <c r="H29" s="1"/>
      <c r="I29" s="1"/>
      <c r="J29" s="2">
        <v>2931.62</v>
      </c>
      <c r="K29" s="3"/>
      <c r="L29" s="2">
        <v>0</v>
      </c>
      <c r="M29" s="3"/>
      <c r="N29" s="2">
        <v>0</v>
      </c>
      <c r="O29" s="3"/>
      <c r="P29" s="2">
        <v>7203.49</v>
      </c>
      <c r="Q29" s="3"/>
      <c r="R29" s="2">
        <v>0</v>
      </c>
      <c r="S29" s="3"/>
      <c r="T29" s="2">
        <v>0</v>
      </c>
      <c r="U29" s="3"/>
      <c r="V29" s="2">
        <v>0</v>
      </c>
      <c r="W29" s="3"/>
      <c r="X29" s="2">
        <v>0</v>
      </c>
      <c r="Y29" s="3"/>
      <c r="Z29" s="2">
        <v>0</v>
      </c>
      <c r="AA29" s="3"/>
      <c r="AB29" s="2">
        <v>0</v>
      </c>
      <c r="AC29" s="3"/>
      <c r="AD29" s="2">
        <v>0</v>
      </c>
      <c r="AE29" s="3"/>
      <c r="AF29" s="2">
        <v>0</v>
      </c>
      <c r="AG29" s="3"/>
      <c r="AH29" s="2">
        <f t="shared" si="2"/>
        <v>10135.11</v>
      </c>
    </row>
    <row r="30" spans="1:34" x14ac:dyDescent="0.3">
      <c r="A30" s="1"/>
      <c r="B30" s="1"/>
      <c r="C30" s="1"/>
      <c r="D30" s="1"/>
      <c r="E30" s="1"/>
      <c r="F30" s="1"/>
      <c r="G30" s="1" t="s">
        <v>45</v>
      </c>
      <c r="H30" s="1"/>
      <c r="I30" s="1"/>
      <c r="J30" s="2">
        <v>0</v>
      </c>
      <c r="K30" s="3"/>
      <c r="L30" s="2">
        <v>0</v>
      </c>
      <c r="M30" s="3"/>
      <c r="N30" s="2">
        <v>0</v>
      </c>
      <c r="O30" s="3"/>
      <c r="P30" s="2">
        <v>0</v>
      </c>
      <c r="Q30" s="3"/>
      <c r="R30" s="2">
        <v>0</v>
      </c>
      <c r="S30" s="3"/>
      <c r="T30" s="2">
        <v>0</v>
      </c>
      <c r="U30" s="3"/>
      <c r="V30" s="2">
        <v>6250</v>
      </c>
      <c r="W30" s="3"/>
      <c r="X30" s="2">
        <v>0</v>
      </c>
      <c r="Y30" s="3"/>
      <c r="Z30" s="2">
        <v>0</v>
      </c>
      <c r="AA30" s="3"/>
      <c r="AB30" s="2">
        <v>0</v>
      </c>
      <c r="AC30" s="3"/>
      <c r="AD30" s="2">
        <v>0</v>
      </c>
      <c r="AE30" s="3"/>
      <c r="AF30" s="2">
        <v>0</v>
      </c>
      <c r="AG30" s="3"/>
      <c r="AH30" s="2">
        <f t="shared" si="2"/>
        <v>6250</v>
      </c>
    </row>
    <row r="31" spans="1:34" x14ac:dyDescent="0.3">
      <c r="A31" s="1"/>
      <c r="B31" s="1"/>
      <c r="C31" s="1"/>
      <c r="D31" s="1"/>
      <c r="E31" s="1"/>
      <c r="F31" s="1"/>
      <c r="G31" s="1" t="s">
        <v>46</v>
      </c>
      <c r="H31" s="1"/>
      <c r="I31" s="1"/>
      <c r="J31" s="2">
        <v>75</v>
      </c>
      <c r="K31" s="3"/>
      <c r="L31" s="2">
        <v>3169.52</v>
      </c>
      <c r="M31" s="3"/>
      <c r="N31" s="2">
        <v>811.72</v>
      </c>
      <c r="O31" s="3"/>
      <c r="P31" s="2">
        <v>0</v>
      </c>
      <c r="Q31" s="3"/>
      <c r="R31" s="2">
        <v>496.6</v>
      </c>
      <c r="S31" s="3"/>
      <c r="T31" s="2">
        <v>390</v>
      </c>
      <c r="U31" s="3"/>
      <c r="V31" s="2">
        <v>155</v>
      </c>
      <c r="W31" s="3"/>
      <c r="X31" s="2">
        <v>0</v>
      </c>
      <c r="Y31" s="3"/>
      <c r="Z31" s="2">
        <v>75</v>
      </c>
      <c r="AA31" s="3"/>
      <c r="AB31" s="2">
        <v>195</v>
      </c>
      <c r="AC31" s="3"/>
      <c r="AD31" s="2">
        <v>0</v>
      </c>
      <c r="AE31" s="3"/>
      <c r="AF31" s="2">
        <v>0</v>
      </c>
      <c r="AG31" s="3"/>
      <c r="AH31" s="2">
        <f t="shared" si="2"/>
        <v>5367.84</v>
      </c>
    </row>
    <row r="32" spans="1:34" ht="15" thickBot="1" x14ac:dyDescent="0.35">
      <c r="A32" s="1"/>
      <c r="B32" s="1"/>
      <c r="C32" s="1"/>
      <c r="D32" s="1"/>
      <c r="E32" s="1"/>
      <c r="F32" s="1"/>
      <c r="G32" s="1" t="s">
        <v>145</v>
      </c>
      <c r="H32" s="1"/>
      <c r="I32" s="1"/>
      <c r="J32" s="4">
        <v>0</v>
      </c>
      <c r="K32" s="3"/>
      <c r="L32" s="4">
        <v>0</v>
      </c>
      <c r="M32" s="3"/>
      <c r="N32" s="4">
        <v>0</v>
      </c>
      <c r="O32" s="3"/>
      <c r="P32" s="4">
        <v>0</v>
      </c>
      <c r="Q32" s="3"/>
      <c r="R32" s="4">
        <v>1040</v>
      </c>
      <c r="S32" s="3"/>
      <c r="T32" s="4">
        <v>0</v>
      </c>
      <c r="U32" s="3"/>
      <c r="V32" s="4">
        <v>0</v>
      </c>
      <c r="W32" s="3"/>
      <c r="X32" s="4">
        <v>0</v>
      </c>
      <c r="Y32" s="3"/>
      <c r="Z32" s="4">
        <v>0</v>
      </c>
      <c r="AA32" s="3"/>
      <c r="AB32" s="4">
        <v>0</v>
      </c>
      <c r="AC32" s="3"/>
      <c r="AD32" s="4">
        <v>0</v>
      </c>
      <c r="AE32" s="3"/>
      <c r="AF32" s="4">
        <v>0</v>
      </c>
      <c r="AG32" s="3"/>
      <c r="AH32" s="4">
        <f t="shared" si="2"/>
        <v>1040</v>
      </c>
    </row>
    <row r="33" spans="1:34" x14ac:dyDescent="0.3">
      <c r="A33" s="1"/>
      <c r="B33" s="1"/>
      <c r="C33" s="1"/>
      <c r="D33" s="1"/>
      <c r="E33" s="1"/>
      <c r="F33" s="1" t="s">
        <v>47</v>
      </c>
      <c r="G33" s="1"/>
      <c r="H33" s="1"/>
      <c r="I33" s="1"/>
      <c r="J33" s="2">
        <f>ROUND(SUM(J22:J25)+SUM(J26:J32),5)</f>
        <v>76554.61</v>
      </c>
      <c r="K33" s="3"/>
      <c r="L33" s="2">
        <f>ROUND(SUM(L22:L25)+SUM(L26:L32),5)</f>
        <v>17475.52</v>
      </c>
      <c r="M33" s="3"/>
      <c r="N33" s="2">
        <f>ROUND(SUM(N22:N25)+SUM(N26:N32),5)</f>
        <v>22101.45</v>
      </c>
      <c r="O33" s="3"/>
      <c r="P33" s="2">
        <f>ROUND(SUM(P22:P25)+SUM(P26:P32),5)</f>
        <v>347439.74</v>
      </c>
      <c r="Q33" s="3"/>
      <c r="R33" s="2">
        <f>ROUND(SUM(R22:R25)+SUM(R26:R32),5)</f>
        <v>17520.45</v>
      </c>
      <c r="S33" s="3"/>
      <c r="T33" s="2">
        <f>ROUND(SUM(T22:T25)+SUM(T26:T32),5)</f>
        <v>95357.48</v>
      </c>
      <c r="U33" s="3"/>
      <c r="V33" s="2">
        <f>ROUND(SUM(V22:V25)+SUM(V26:V32),5)</f>
        <v>31631.599999999999</v>
      </c>
      <c r="W33" s="3"/>
      <c r="X33" s="2">
        <f>ROUND(SUM(X22:X25)+SUM(X26:X32),5)</f>
        <v>30891.22</v>
      </c>
      <c r="Y33" s="3"/>
      <c r="Z33" s="2">
        <f>ROUND(SUM(Z22:Z25)+SUM(Z26:Z32),5)</f>
        <v>775</v>
      </c>
      <c r="AA33" s="3"/>
      <c r="AB33" s="2">
        <f>ROUND(SUM(AB22:AB25)+SUM(AB26:AB32),5)</f>
        <v>14922</v>
      </c>
      <c r="AC33" s="3"/>
      <c r="AD33" s="2">
        <f>ROUND(SUM(AD22:AD25)+SUM(AD26:AD32),5)</f>
        <v>102563.69</v>
      </c>
      <c r="AE33" s="3"/>
      <c r="AF33" s="2">
        <f>ROUND(SUM(AF22:AF25)+SUM(AF26:AF32),5)</f>
        <v>1305705.47</v>
      </c>
      <c r="AG33" s="3"/>
      <c r="AH33" s="2">
        <f>ROUND(SUM(J33:AF33),5)</f>
        <v>2062938.23</v>
      </c>
    </row>
    <row r="34" spans="1:34" x14ac:dyDescent="0.3">
      <c r="A34" s="1"/>
      <c r="B34" s="1"/>
      <c r="C34" s="1"/>
      <c r="D34" s="1"/>
      <c r="E34" s="1"/>
      <c r="F34" s="1" t="s">
        <v>48</v>
      </c>
      <c r="G34" s="1"/>
      <c r="H34" s="1"/>
      <c r="I34" s="1"/>
      <c r="J34" s="2"/>
      <c r="K34" s="3"/>
      <c r="L34" s="2"/>
      <c r="M34" s="3"/>
      <c r="N34" s="2"/>
      <c r="O34" s="3"/>
      <c r="P34" s="2"/>
      <c r="Q34" s="3"/>
      <c r="R34" s="2"/>
      <c r="S34" s="3"/>
      <c r="T34" s="2"/>
      <c r="U34" s="3"/>
      <c r="V34" s="2"/>
      <c r="W34" s="3"/>
      <c r="X34" s="2"/>
      <c r="Y34" s="3"/>
      <c r="Z34" s="2"/>
      <c r="AA34" s="3"/>
      <c r="AB34" s="2"/>
      <c r="AC34" s="3"/>
      <c r="AD34" s="2"/>
      <c r="AE34" s="3"/>
      <c r="AF34" s="2"/>
      <c r="AG34" s="3"/>
      <c r="AH34" s="2"/>
    </row>
    <row r="35" spans="1:34" x14ac:dyDescent="0.3">
      <c r="A35" s="1"/>
      <c r="B35" s="1"/>
      <c r="C35" s="1"/>
      <c r="D35" s="1"/>
      <c r="E35" s="1"/>
      <c r="F35" s="1"/>
      <c r="G35" s="1" t="s">
        <v>49</v>
      </c>
      <c r="H35" s="1"/>
      <c r="I35" s="1"/>
      <c r="J35" s="2">
        <v>6698.1</v>
      </c>
      <c r="K35" s="3"/>
      <c r="L35" s="2">
        <v>40991.14</v>
      </c>
      <c r="M35" s="3"/>
      <c r="N35" s="2">
        <v>55145.01</v>
      </c>
      <c r="O35" s="3"/>
      <c r="P35" s="2">
        <v>166241.26999999999</v>
      </c>
      <c r="Q35" s="3"/>
      <c r="R35" s="2">
        <v>200351.78</v>
      </c>
      <c r="S35" s="3"/>
      <c r="T35" s="2">
        <v>282455.51</v>
      </c>
      <c r="U35" s="3"/>
      <c r="V35" s="2">
        <v>215809.92000000001</v>
      </c>
      <c r="W35" s="3"/>
      <c r="X35" s="2">
        <v>121709.89</v>
      </c>
      <c r="Y35" s="3"/>
      <c r="Z35" s="2">
        <v>151869.1</v>
      </c>
      <c r="AA35" s="3"/>
      <c r="AB35" s="2">
        <v>69869.509999999995</v>
      </c>
      <c r="AC35" s="3"/>
      <c r="AD35" s="2">
        <v>94808.71</v>
      </c>
      <c r="AE35" s="3"/>
      <c r="AF35" s="2">
        <v>80332.56</v>
      </c>
      <c r="AG35" s="3"/>
      <c r="AH35" s="2">
        <f t="shared" ref="AH35:AH43" si="3">ROUND(SUM(J35:AF35),5)</f>
        <v>1486282.5</v>
      </c>
    </row>
    <row r="36" spans="1:34" x14ac:dyDescent="0.3">
      <c r="A36" s="1"/>
      <c r="B36" s="1"/>
      <c r="C36" s="1"/>
      <c r="D36" s="1"/>
      <c r="E36" s="1"/>
      <c r="F36" s="1"/>
      <c r="G36" s="1" t="s">
        <v>50</v>
      </c>
      <c r="H36" s="1"/>
      <c r="I36" s="1"/>
      <c r="J36" s="2">
        <v>1020</v>
      </c>
      <c r="K36" s="3"/>
      <c r="L36" s="2">
        <v>2040</v>
      </c>
      <c r="M36" s="3"/>
      <c r="N36" s="2">
        <v>1440</v>
      </c>
      <c r="O36" s="3"/>
      <c r="P36" s="2">
        <v>1920</v>
      </c>
      <c r="Q36" s="3"/>
      <c r="R36" s="2">
        <v>660</v>
      </c>
      <c r="S36" s="3"/>
      <c r="T36" s="2">
        <v>420</v>
      </c>
      <c r="U36" s="3"/>
      <c r="V36" s="2">
        <v>2280</v>
      </c>
      <c r="W36" s="3"/>
      <c r="X36" s="2">
        <v>1020</v>
      </c>
      <c r="Y36" s="3"/>
      <c r="Z36" s="2">
        <v>900</v>
      </c>
      <c r="AA36" s="3"/>
      <c r="AB36" s="2">
        <v>1140</v>
      </c>
      <c r="AC36" s="3"/>
      <c r="AD36" s="2">
        <v>4960</v>
      </c>
      <c r="AE36" s="3"/>
      <c r="AF36" s="2">
        <v>660</v>
      </c>
      <c r="AG36" s="3"/>
      <c r="AH36" s="2">
        <f t="shared" si="3"/>
        <v>18460</v>
      </c>
    </row>
    <row r="37" spans="1:34" x14ac:dyDescent="0.3">
      <c r="A37" s="1"/>
      <c r="B37" s="1"/>
      <c r="C37" s="1"/>
      <c r="D37" s="1"/>
      <c r="E37" s="1"/>
      <c r="F37" s="1"/>
      <c r="G37" s="1" t="s">
        <v>51</v>
      </c>
      <c r="H37" s="1"/>
      <c r="I37" s="1"/>
      <c r="J37" s="2">
        <v>350.08</v>
      </c>
      <c r="K37" s="3"/>
      <c r="L37" s="2">
        <v>510</v>
      </c>
      <c r="M37" s="3"/>
      <c r="N37" s="2">
        <v>412.71</v>
      </c>
      <c r="O37" s="3"/>
      <c r="P37" s="2">
        <v>456.45</v>
      </c>
      <c r="Q37" s="3"/>
      <c r="R37" s="2">
        <v>180.09</v>
      </c>
      <c r="S37" s="3"/>
      <c r="T37" s="2">
        <v>0</v>
      </c>
      <c r="U37" s="3"/>
      <c r="V37" s="2">
        <v>197.14</v>
      </c>
      <c r="W37" s="3"/>
      <c r="X37" s="2">
        <v>3094.55</v>
      </c>
      <c r="Y37" s="3"/>
      <c r="Z37" s="2">
        <v>193.14</v>
      </c>
      <c r="AA37" s="3"/>
      <c r="AB37" s="2">
        <v>229.47</v>
      </c>
      <c r="AC37" s="3"/>
      <c r="AD37" s="2">
        <v>272.39</v>
      </c>
      <c r="AE37" s="3"/>
      <c r="AF37" s="2">
        <v>297.5</v>
      </c>
      <c r="AG37" s="3"/>
      <c r="AH37" s="2">
        <f t="shared" si="3"/>
        <v>6193.52</v>
      </c>
    </row>
    <row r="38" spans="1:34" x14ac:dyDescent="0.3">
      <c r="A38" s="1"/>
      <c r="B38" s="1"/>
      <c r="C38" s="1"/>
      <c r="D38" s="1"/>
      <c r="E38" s="1"/>
      <c r="F38" s="1"/>
      <c r="G38" s="1" t="s">
        <v>52</v>
      </c>
      <c r="H38" s="1"/>
      <c r="I38" s="1"/>
      <c r="J38" s="2">
        <v>0</v>
      </c>
      <c r="K38" s="3"/>
      <c r="L38" s="2">
        <v>6.16</v>
      </c>
      <c r="M38" s="3"/>
      <c r="N38" s="2">
        <v>0</v>
      </c>
      <c r="O38" s="3"/>
      <c r="P38" s="2">
        <v>0</v>
      </c>
      <c r="Q38" s="3"/>
      <c r="R38" s="2">
        <v>5.86</v>
      </c>
      <c r="S38" s="3"/>
      <c r="T38" s="2">
        <v>0</v>
      </c>
      <c r="U38" s="3"/>
      <c r="V38" s="2">
        <v>5.43</v>
      </c>
      <c r="W38" s="3"/>
      <c r="X38" s="2">
        <v>0</v>
      </c>
      <c r="Y38" s="3"/>
      <c r="Z38" s="2">
        <v>0</v>
      </c>
      <c r="AA38" s="3"/>
      <c r="AB38" s="2">
        <v>5.71</v>
      </c>
      <c r="AC38" s="3"/>
      <c r="AD38" s="2">
        <v>0</v>
      </c>
      <c r="AE38" s="3"/>
      <c r="AF38" s="2">
        <v>5.92</v>
      </c>
      <c r="AG38" s="3"/>
      <c r="AH38" s="2">
        <f t="shared" si="3"/>
        <v>29.08</v>
      </c>
    </row>
    <row r="39" spans="1:34" ht="15" thickBot="1" x14ac:dyDescent="0.35">
      <c r="A39" s="1"/>
      <c r="B39" s="1"/>
      <c r="C39" s="1"/>
      <c r="D39" s="1"/>
      <c r="E39" s="1"/>
      <c r="F39" s="1"/>
      <c r="G39" s="1" t="s">
        <v>53</v>
      </c>
      <c r="H39" s="1"/>
      <c r="I39" s="1"/>
      <c r="J39" s="2">
        <v>25</v>
      </c>
      <c r="K39" s="3"/>
      <c r="L39" s="2">
        <v>5</v>
      </c>
      <c r="M39" s="3"/>
      <c r="N39" s="2">
        <v>55</v>
      </c>
      <c r="O39" s="3"/>
      <c r="P39" s="2">
        <v>45</v>
      </c>
      <c r="Q39" s="3"/>
      <c r="R39" s="2">
        <v>0</v>
      </c>
      <c r="S39" s="3"/>
      <c r="T39" s="2">
        <v>0</v>
      </c>
      <c r="U39" s="3"/>
      <c r="V39" s="2">
        <v>0</v>
      </c>
      <c r="W39" s="3"/>
      <c r="X39" s="2">
        <v>0</v>
      </c>
      <c r="Y39" s="3"/>
      <c r="Z39" s="2">
        <v>0</v>
      </c>
      <c r="AA39" s="3"/>
      <c r="AB39" s="2">
        <v>25</v>
      </c>
      <c r="AC39" s="3"/>
      <c r="AD39" s="2">
        <v>0</v>
      </c>
      <c r="AE39" s="3"/>
      <c r="AF39" s="2">
        <v>50</v>
      </c>
      <c r="AG39" s="3"/>
      <c r="AH39" s="2">
        <f t="shared" si="3"/>
        <v>205</v>
      </c>
    </row>
    <row r="40" spans="1:34" ht="15" thickBot="1" x14ac:dyDescent="0.35">
      <c r="A40" s="1"/>
      <c r="B40" s="1"/>
      <c r="C40" s="1"/>
      <c r="D40" s="1"/>
      <c r="E40" s="1"/>
      <c r="F40" s="1" t="s">
        <v>54</v>
      </c>
      <c r="G40" s="1"/>
      <c r="H40" s="1"/>
      <c r="I40" s="1"/>
      <c r="J40" s="5">
        <f>ROUND(SUM(J34:J39),5)</f>
        <v>8093.18</v>
      </c>
      <c r="K40" s="3"/>
      <c r="L40" s="5">
        <f>ROUND(SUM(L34:L39),5)</f>
        <v>43552.3</v>
      </c>
      <c r="M40" s="3"/>
      <c r="N40" s="5">
        <f>ROUND(SUM(N34:N39),5)</f>
        <v>57052.72</v>
      </c>
      <c r="O40" s="3"/>
      <c r="P40" s="5">
        <f>ROUND(SUM(P34:P39),5)</f>
        <v>168662.72</v>
      </c>
      <c r="Q40" s="3"/>
      <c r="R40" s="5">
        <f>ROUND(SUM(R34:R39),5)</f>
        <v>201197.73</v>
      </c>
      <c r="S40" s="3"/>
      <c r="T40" s="5">
        <f>ROUND(SUM(T34:T39),5)</f>
        <v>282875.51</v>
      </c>
      <c r="U40" s="3"/>
      <c r="V40" s="5">
        <f>ROUND(SUM(V34:V39),5)</f>
        <v>218292.49</v>
      </c>
      <c r="W40" s="3"/>
      <c r="X40" s="5">
        <f>ROUND(SUM(X34:X39),5)</f>
        <v>125824.44</v>
      </c>
      <c r="Y40" s="3"/>
      <c r="Z40" s="5">
        <f>ROUND(SUM(Z34:Z39),5)</f>
        <v>152962.23999999999</v>
      </c>
      <c r="AA40" s="3"/>
      <c r="AB40" s="5">
        <f>ROUND(SUM(AB34:AB39),5)</f>
        <v>71269.69</v>
      </c>
      <c r="AC40" s="3"/>
      <c r="AD40" s="5">
        <f>ROUND(SUM(AD34:AD39),5)</f>
        <v>100041.1</v>
      </c>
      <c r="AE40" s="3"/>
      <c r="AF40" s="5">
        <f>ROUND(SUM(AF34:AF39),5)</f>
        <v>81345.98</v>
      </c>
      <c r="AG40" s="3"/>
      <c r="AH40" s="5">
        <f t="shared" si="3"/>
        <v>1511170.1</v>
      </c>
    </row>
    <row r="41" spans="1:34" ht="15" thickBot="1" x14ac:dyDescent="0.35">
      <c r="A41" s="1"/>
      <c r="B41" s="1"/>
      <c r="C41" s="1"/>
      <c r="D41" s="1"/>
      <c r="E41" s="1" t="s">
        <v>55</v>
      </c>
      <c r="F41" s="1"/>
      <c r="G41" s="1"/>
      <c r="H41" s="1"/>
      <c r="I41" s="1"/>
      <c r="J41" s="5">
        <f>ROUND(J14+SUM(J20:J21)+J33+J40,5)</f>
        <v>92347.9</v>
      </c>
      <c r="K41" s="3"/>
      <c r="L41" s="5">
        <f>ROUND(L8+L14+SUM(L20:L21)+L33+L40,5)</f>
        <v>71941.55</v>
      </c>
      <c r="M41" s="3"/>
      <c r="N41" s="5">
        <f>ROUND(N8+N14+SUM(N20:N21)+N33+N40,5)</f>
        <v>90110.98</v>
      </c>
      <c r="O41" s="3"/>
      <c r="P41" s="5">
        <f>ROUND(P8+P14+SUM(P20:P21)+P33+P40,5)</f>
        <v>520456.21</v>
      </c>
      <c r="Q41" s="3"/>
      <c r="R41" s="5">
        <f>ROUND(R8+R14+SUM(R20:R21)+R33+R40,5)</f>
        <v>1340927.72</v>
      </c>
      <c r="S41" s="3"/>
      <c r="T41" s="5">
        <f>ROUND(T8+T14+SUM(T20:T21)+T33+T40,5)</f>
        <v>415344.81</v>
      </c>
      <c r="U41" s="3"/>
      <c r="V41" s="5">
        <f>ROUND(V8+V14+SUM(V20:V21)+V33+V40,5)</f>
        <v>261810.96</v>
      </c>
      <c r="W41" s="3"/>
      <c r="X41" s="5">
        <f>ROUND(X8+X14+SUM(X20:X21)+X33+X40,5)</f>
        <v>184597.49</v>
      </c>
      <c r="Y41" s="3"/>
      <c r="Z41" s="5">
        <f>ROUND(Z8+Z14+SUM(Z20:Z21)+Z33+Z40,5)</f>
        <v>162655.47</v>
      </c>
      <c r="AA41" s="3"/>
      <c r="AB41" s="5">
        <f>ROUND(AB8+AB14+SUM(AB20:AB21)+AB33+AB40,5)</f>
        <v>89293.71</v>
      </c>
      <c r="AC41" s="3"/>
      <c r="AD41" s="5">
        <f>ROUND(AD8+AD14+SUM(AD20:AD21)+AD33+AD40,5)</f>
        <v>217716.88</v>
      </c>
      <c r="AE41" s="3"/>
      <c r="AF41" s="5">
        <f>ROUND(AF8+AF14+SUM(AF20:AF21)+AF33+AF40,5)</f>
        <v>1402335.9</v>
      </c>
      <c r="AG41" s="3"/>
      <c r="AH41" s="5">
        <f t="shared" si="3"/>
        <v>4849539.58</v>
      </c>
    </row>
    <row r="42" spans="1:34" ht="15" thickBot="1" x14ac:dyDescent="0.35">
      <c r="A42" s="1"/>
      <c r="B42" s="1"/>
      <c r="C42" s="1"/>
      <c r="D42" s="1" t="s">
        <v>56</v>
      </c>
      <c r="E42" s="1"/>
      <c r="F42" s="1"/>
      <c r="G42" s="1"/>
      <c r="H42" s="1"/>
      <c r="I42" s="1"/>
      <c r="J42" s="6">
        <f>ROUND(J7+J41,5)</f>
        <v>92347.9</v>
      </c>
      <c r="K42" s="3"/>
      <c r="L42" s="6">
        <f>ROUND(L7+L41,5)</f>
        <v>71941.55</v>
      </c>
      <c r="M42" s="3"/>
      <c r="N42" s="6">
        <f>ROUND(N7+N41,5)</f>
        <v>90110.98</v>
      </c>
      <c r="O42" s="3"/>
      <c r="P42" s="6">
        <f>ROUND(P7+P41,5)</f>
        <v>520456.21</v>
      </c>
      <c r="Q42" s="3"/>
      <c r="R42" s="6">
        <f>ROUND(R7+R41,5)</f>
        <v>1340927.72</v>
      </c>
      <c r="S42" s="3"/>
      <c r="T42" s="6">
        <f>ROUND(T7+T41,5)</f>
        <v>415344.81</v>
      </c>
      <c r="U42" s="3"/>
      <c r="V42" s="6">
        <f>ROUND(V7+V41,5)</f>
        <v>261810.96</v>
      </c>
      <c r="W42" s="3"/>
      <c r="X42" s="6">
        <f>ROUND(X7+X41,5)</f>
        <v>184597.49</v>
      </c>
      <c r="Y42" s="3"/>
      <c r="Z42" s="6">
        <f>ROUND(Z7+Z41,5)</f>
        <v>162655.47</v>
      </c>
      <c r="AA42" s="3"/>
      <c r="AB42" s="6">
        <f>ROUND(AB7+AB41,5)</f>
        <v>89293.71</v>
      </c>
      <c r="AC42" s="3"/>
      <c r="AD42" s="6">
        <f>ROUND(AD7+AD41,5)</f>
        <v>217716.88</v>
      </c>
      <c r="AE42" s="3"/>
      <c r="AF42" s="6">
        <f>ROUND(AF7+AF41,5)</f>
        <v>1402335.9</v>
      </c>
      <c r="AG42" s="3"/>
      <c r="AH42" s="6">
        <f t="shared" si="3"/>
        <v>4849539.58</v>
      </c>
    </row>
    <row r="43" spans="1:34" x14ac:dyDescent="0.3">
      <c r="A43" s="1"/>
      <c r="B43" s="1"/>
      <c r="C43" s="1" t="s">
        <v>57</v>
      </c>
      <c r="D43" s="1"/>
      <c r="E43" s="1"/>
      <c r="F43" s="1"/>
      <c r="G43" s="1"/>
      <c r="H43" s="1"/>
      <c r="I43" s="1"/>
      <c r="J43" s="2">
        <f>J42</f>
        <v>92347.9</v>
      </c>
      <c r="K43" s="3"/>
      <c r="L43" s="2">
        <f>L42</f>
        <v>71941.55</v>
      </c>
      <c r="M43" s="3"/>
      <c r="N43" s="2">
        <f>N42</f>
        <v>90110.98</v>
      </c>
      <c r="O43" s="3"/>
      <c r="P43" s="2">
        <f>P42</f>
        <v>520456.21</v>
      </c>
      <c r="Q43" s="3"/>
      <c r="R43" s="2">
        <f>R42</f>
        <v>1340927.72</v>
      </c>
      <c r="S43" s="3"/>
      <c r="T43" s="2">
        <f>T42</f>
        <v>415344.81</v>
      </c>
      <c r="U43" s="3"/>
      <c r="V43" s="2">
        <f>V42</f>
        <v>261810.96</v>
      </c>
      <c r="W43" s="3"/>
      <c r="X43" s="2">
        <f>X42</f>
        <v>184597.49</v>
      </c>
      <c r="Y43" s="3"/>
      <c r="Z43" s="2">
        <f>Z42</f>
        <v>162655.47</v>
      </c>
      <c r="AA43" s="3"/>
      <c r="AB43" s="2">
        <f>AB42</f>
        <v>89293.71</v>
      </c>
      <c r="AC43" s="3"/>
      <c r="AD43" s="2">
        <f>AD42</f>
        <v>217716.88</v>
      </c>
      <c r="AE43" s="3"/>
      <c r="AF43" s="2">
        <f>AF42</f>
        <v>1402335.9</v>
      </c>
      <c r="AG43" s="3"/>
      <c r="AH43" s="2">
        <f t="shared" si="3"/>
        <v>4849539.58</v>
      </c>
    </row>
    <row r="44" spans="1:34" x14ac:dyDescent="0.3">
      <c r="A44" s="1"/>
      <c r="B44" s="1"/>
      <c r="C44" s="1"/>
      <c r="D44" s="1" t="s">
        <v>58</v>
      </c>
      <c r="E44" s="1"/>
      <c r="F44" s="1"/>
      <c r="G44" s="1"/>
      <c r="H44" s="1"/>
      <c r="I44" s="1"/>
      <c r="J44" s="2"/>
      <c r="K44" s="3"/>
      <c r="L44" s="2"/>
      <c r="M44" s="3"/>
      <c r="N44" s="2"/>
      <c r="O44" s="3"/>
      <c r="P44" s="2"/>
      <c r="Q44" s="3"/>
      <c r="R44" s="2"/>
      <c r="S44" s="3"/>
      <c r="T44" s="2"/>
      <c r="U44" s="3"/>
      <c r="V44" s="2"/>
      <c r="W44" s="3"/>
      <c r="X44" s="2"/>
      <c r="Y44" s="3"/>
      <c r="Z44" s="2"/>
      <c r="AA44" s="3"/>
      <c r="AB44" s="2"/>
      <c r="AC44" s="3"/>
      <c r="AD44" s="2"/>
      <c r="AE44" s="3"/>
      <c r="AF44" s="2"/>
      <c r="AG44" s="3"/>
      <c r="AH44" s="2"/>
    </row>
    <row r="45" spans="1:34" x14ac:dyDescent="0.3">
      <c r="A45" s="1"/>
      <c r="B45" s="1"/>
      <c r="C45" s="1"/>
      <c r="D45" s="1"/>
      <c r="E45" s="1" t="s">
        <v>60</v>
      </c>
      <c r="F45" s="1"/>
      <c r="G45" s="1"/>
      <c r="H45" s="1"/>
      <c r="I45" s="1"/>
      <c r="J45" s="2"/>
      <c r="K45" s="3"/>
      <c r="L45" s="2"/>
      <c r="M45" s="3"/>
      <c r="N45" s="2"/>
      <c r="O45" s="3"/>
      <c r="P45" s="2"/>
      <c r="Q45" s="3"/>
      <c r="R45" s="2"/>
      <c r="S45" s="3"/>
      <c r="T45" s="2"/>
      <c r="U45" s="3"/>
      <c r="V45" s="2"/>
      <c r="W45" s="3"/>
      <c r="X45" s="2"/>
      <c r="Y45" s="3"/>
      <c r="Z45" s="2"/>
      <c r="AA45" s="3"/>
      <c r="AB45" s="2"/>
      <c r="AC45" s="3"/>
      <c r="AD45" s="2"/>
      <c r="AE45" s="3"/>
      <c r="AF45" s="2"/>
      <c r="AG45" s="3"/>
      <c r="AH45" s="2"/>
    </row>
    <row r="46" spans="1:34" x14ac:dyDescent="0.3">
      <c r="A46" s="1"/>
      <c r="B46" s="1"/>
      <c r="C46" s="1"/>
      <c r="D46" s="1"/>
      <c r="E46" s="1"/>
      <c r="F46" s="1" t="s">
        <v>61</v>
      </c>
      <c r="G46" s="1"/>
      <c r="H46" s="1"/>
      <c r="I46" s="1"/>
      <c r="J46" s="2">
        <v>149940</v>
      </c>
      <c r="K46" s="3"/>
      <c r="L46" s="2">
        <v>163381.87</v>
      </c>
      <c r="M46" s="3"/>
      <c r="N46" s="2">
        <v>158075.32999999999</v>
      </c>
      <c r="O46" s="3"/>
      <c r="P46" s="2">
        <v>159371.35999999999</v>
      </c>
      <c r="Q46" s="3"/>
      <c r="R46" s="2">
        <v>177293.84</v>
      </c>
      <c r="S46" s="3"/>
      <c r="T46" s="2">
        <v>173553.66</v>
      </c>
      <c r="U46" s="3"/>
      <c r="V46" s="2">
        <v>187711.56</v>
      </c>
      <c r="W46" s="3"/>
      <c r="X46" s="2">
        <v>175415.92</v>
      </c>
      <c r="Y46" s="3"/>
      <c r="Z46" s="2">
        <v>159497.43</v>
      </c>
      <c r="AA46" s="3"/>
      <c r="AB46" s="2">
        <v>182764</v>
      </c>
      <c r="AC46" s="3"/>
      <c r="AD46" s="2">
        <v>163813.79999999999</v>
      </c>
      <c r="AE46" s="3"/>
      <c r="AF46" s="2">
        <v>137818.56</v>
      </c>
      <c r="AG46" s="3"/>
      <c r="AH46" s="2">
        <f t="shared" ref="AH46:AH58" si="4">ROUND(SUM(J46:AF46),5)</f>
        <v>1988637.33</v>
      </c>
    </row>
    <row r="47" spans="1:34" x14ac:dyDescent="0.3">
      <c r="A47" s="1"/>
      <c r="B47" s="1"/>
      <c r="C47" s="1"/>
      <c r="D47" s="1"/>
      <c r="E47" s="1"/>
      <c r="F47" s="1" t="s">
        <v>62</v>
      </c>
      <c r="G47" s="1"/>
      <c r="H47" s="1"/>
      <c r="I47" s="1"/>
      <c r="J47" s="2">
        <v>0</v>
      </c>
      <c r="K47" s="3"/>
      <c r="L47" s="2">
        <v>0</v>
      </c>
      <c r="M47" s="3"/>
      <c r="N47" s="2">
        <v>0</v>
      </c>
      <c r="O47" s="3"/>
      <c r="P47" s="2">
        <v>0</v>
      </c>
      <c r="Q47" s="3"/>
      <c r="R47" s="2">
        <v>0</v>
      </c>
      <c r="S47" s="3"/>
      <c r="T47" s="2">
        <v>0</v>
      </c>
      <c r="U47" s="3"/>
      <c r="V47" s="2">
        <v>0</v>
      </c>
      <c r="W47" s="3"/>
      <c r="X47" s="2">
        <v>0</v>
      </c>
      <c r="Y47" s="3"/>
      <c r="Z47" s="2">
        <v>0</v>
      </c>
      <c r="AA47" s="3"/>
      <c r="AB47" s="2">
        <v>0</v>
      </c>
      <c r="AC47" s="3"/>
      <c r="AD47" s="2">
        <v>0</v>
      </c>
      <c r="AE47" s="3"/>
      <c r="AF47" s="2">
        <v>0</v>
      </c>
      <c r="AG47" s="3"/>
      <c r="AH47" s="2">
        <f t="shared" si="4"/>
        <v>0</v>
      </c>
    </row>
    <row r="48" spans="1:34" x14ac:dyDescent="0.3">
      <c r="A48" s="1"/>
      <c r="B48" s="1"/>
      <c r="C48" s="1"/>
      <c r="D48" s="1"/>
      <c r="E48" s="1"/>
      <c r="F48" s="1" t="s">
        <v>146</v>
      </c>
      <c r="G48" s="1"/>
      <c r="H48" s="1"/>
      <c r="I48" s="1"/>
      <c r="J48" s="2">
        <v>0</v>
      </c>
      <c r="K48" s="3"/>
      <c r="L48" s="2">
        <v>0</v>
      </c>
      <c r="M48" s="3"/>
      <c r="N48" s="2">
        <v>0</v>
      </c>
      <c r="O48" s="3"/>
      <c r="P48" s="2">
        <v>0</v>
      </c>
      <c r="Q48" s="3"/>
      <c r="R48" s="2">
        <v>0</v>
      </c>
      <c r="S48" s="3"/>
      <c r="T48" s="2">
        <v>0</v>
      </c>
      <c r="U48" s="3"/>
      <c r="V48" s="2">
        <v>0</v>
      </c>
      <c r="W48" s="3"/>
      <c r="X48" s="2">
        <v>0</v>
      </c>
      <c r="Y48" s="3"/>
      <c r="Z48" s="2">
        <v>0</v>
      </c>
      <c r="AA48" s="3"/>
      <c r="AB48" s="2">
        <v>0</v>
      </c>
      <c r="AC48" s="3"/>
      <c r="AD48" s="2">
        <v>0</v>
      </c>
      <c r="AE48" s="3"/>
      <c r="AF48" s="2">
        <v>0</v>
      </c>
      <c r="AG48" s="3"/>
      <c r="AH48" s="2">
        <f t="shared" si="4"/>
        <v>0</v>
      </c>
    </row>
    <row r="49" spans="1:34" x14ac:dyDescent="0.3">
      <c r="A49" s="1"/>
      <c r="B49" s="1"/>
      <c r="C49" s="1"/>
      <c r="D49" s="1"/>
      <c r="E49" s="1"/>
      <c r="F49" s="1" t="s">
        <v>147</v>
      </c>
      <c r="G49" s="1"/>
      <c r="H49" s="1"/>
      <c r="I49" s="1"/>
      <c r="J49" s="2">
        <v>19751.03</v>
      </c>
      <c r="K49" s="3"/>
      <c r="L49" s="2">
        <v>21285.919999999998</v>
      </c>
      <c r="M49" s="3"/>
      <c r="N49" s="2">
        <v>19838.36</v>
      </c>
      <c r="O49" s="3"/>
      <c r="P49" s="2">
        <v>20149.18</v>
      </c>
      <c r="Q49" s="3"/>
      <c r="R49" s="2">
        <v>19451.64</v>
      </c>
      <c r="S49" s="3"/>
      <c r="T49" s="2">
        <v>18835.32</v>
      </c>
      <c r="U49" s="3"/>
      <c r="V49" s="2">
        <v>0</v>
      </c>
      <c r="W49" s="3"/>
      <c r="X49" s="2">
        <v>0</v>
      </c>
      <c r="Y49" s="3"/>
      <c r="Z49" s="2">
        <v>0</v>
      </c>
      <c r="AA49" s="3"/>
      <c r="AB49" s="2">
        <v>0</v>
      </c>
      <c r="AC49" s="3"/>
      <c r="AD49" s="2">
        <v>0</v>
      </c>
      <c r="AE49" s="3"/>
      <c r="AF49" s="2">
        <v>0</v>
      </c>
      <c r="AG49" s="3"/>
      <c r="AH49" s="2">
        <f t="shared" si="4"/>
        <v>119311.45</v>
      </c>
    </row>
    <row r="50" spans="1:34" x14ac:dyDescent="0.3">
      <c r="A50" s="1"/>
      <c r="B50" s="1"/>
      <c r="C50" s="1"/>
      <c r="D50" s="1"/>
      <c r="E50" s="1"/>
      <c r="F50" s="1" t="s">
        <v>63</v>
      </c>
      <c r="G50" s="1"/>
      <c r="H50" s="1"/>
      <c r="I50" s="1"/>
      <c r="J50" s="2">
        <v>15309.68</v>
      </c>
      <c r="K50" s="3"/>
      <c r="L50" s="2">
        <v>18780.79</v>
      </c>
      <c r="M50" s="3"/>
      <c r="N50" s="2">
        <v>31813.34</v>
      </c>
      <c r="O50" s="3"/>
      <c r="P50" s="2">
        <v>26382.959999999999</v>
      </c>
      <c r="Q50" s="3"/>
      <c r="R50" s="2">
        <v>19084.47</v>
      </c>
      <c r="S50" s="3"/>
      <c r="T50" s="2">
        <v>15474.28</v>
      </c>
      <c r="U50" s="3"/>
      <c r="V50" s="2">
        <v>13307.55</v>
      </c>
      <c r="W50" s="3"/>
      <c r="X50" s="2">
        <v>66422.36</v>
      </c>
      <c r="Y50" s="3"/>
      <c r="Z50" s="2">
        <v>15068.77</v>
      </c>
      <c r="AA50" s="3"/>
      <c r="AB50" s="2">
        <v>14462.9</v>
      </c>
      <c r="AC50" s="3"/>
      <c r="AD50" s="2">
        <v>16697.599999999999</v>
      </c>
      <c r="AE50" s="3"/>
      <c r="AF50" s="2">
        <v>12052.14</v>
      </c>
      <c r="AG50" s="3"/>
      <c r="AH50" s="2">
        <f t="shared" si="4"/>
        <v>264856.84000000003</v>
      </c>
    </row>
    <row r="51" spans="1:34" x14ac:dyDescent="0.3">
      <c r="A51" s="1"/>
      <c r="B51" s="1"/>
      <c r="C51" s="1"/>
      <c r="D51" s="1"/>
      <c r="E51" s="1"/>
      <c r="F51" s="1" t="s">
        <v>64</v>
      </c>
      <c r="G51" s="1"/>
      <c r="H51" s="1"/>
      <c r="I51" s="1"/>
      <c r="J51" s="2">
        <v>77545.850000000006</v>
      </c>
      <c r="K51" s="3"/>
      <c r="L51" s="2">
        <v>0</v>
      </c>
      <c r="M51" s="3"/>
      <c r="N51" s="2">
        <v>0</v>
      </c>
      <c r="O51" s="3"/>
      <c r="P51" s="2">
        <v>0</v>
      </c>
      <c r="Q51" s="3"/>
      <c r="R51" s="2">
        <v>0</v>
      </c>
      <c r="S51" s="3"/>
      <c r="T51" s="2">
        <v>0</v>
      </c>
      <c r="U51" s="3"/>
      <c r="V51" s="2">
        <v>40.67</v>
      </c>
      <c r="W51" s="3"/>
      <c r="X51" s="2">
        <v>7026.44</v>
      </c>
      <c r="Y51" s="3"/>
      <c r="Z51" s="2">
        <v>3460.44</v>
      </c>
      <c r="AA51" s="3"/>
      <c r="AB51" s="2">
        <v>6176.57</v>
      </c>
      <c r="AC51" s="3"/>
      <c r="AD51" s="2">
        <v>5709.24</v>
      </c>
      <c r="AE51" s="3"/>
      <c r="AF51" s="2">
        <v>4614.5600000000004</v>
      </c>
      <c r="AG51" s="3"/>
      <c r="AH51" s="2">
        <f t="shared" si="4"/>
        <v>104573.77</v>
      </c>
    </row>
    <row r="52" spans="1:34" x14ac:dyDescent="0.3">
      <c r="A52" s="1"/>
      <c r="B52" s="1"/>
      <c r="C52" s="1"/>
      <c r="D52" s="1"/>
      <c r="E52" s="1"/>
      <c r="F52" s="1" t="s">
        <v>65</v>
      </c>
      <c r="G52" s="1"/>
      <c r="H52" s="1"/>
      <c r="I52" s="1"/>
      <c r="J52" s="2">
        <v>27770.32</v>
      </c>
      <c r="K52" s="3"/>
      <c r="L52" s="2">
        <v>27836.32</v>
      </c>
      <c r="M52" s="3"/>
      <c r="N52" s="2">
        <v>40751.230000000003</v>
      </c>
      <c r="O52" s="3"/>
      <c r="P52" s="2">
        <v>35307.46</v>
      </c>
      <c r="Q52" s="3"/>
      <c r="R52" s="2">
        <v>30328.720000000001</v>
      </c>
      <c r="S52" s="3"/>
      <c r="T52" s="2">
        <v>30412.720000000001</v>
      </c>
      <c r="U52" s="3"/>
      <c r="V52" s="2">
        <v>31109.37</v>
      </c>
      <c r="W52" s="3"/>
      <c r="X52" s="2">
        <v>31459.47</v>
      </c>
      <c r="Y52" s="3"/>
      <c r="Z52" s="2">
        <v>29692.68</v>
      </c>
      <c r="AA52" s="3"/>
      <c r="AB52" s="2">
        <v>37710.370000000003</v>
      </c>
      <c r="AC52" s="3"/>
      <c r="AD52" s="2">
        <v>25010.55</v>
      </c>
      <c r="AE52" s="3"/>
      <c r="AF52" s="2">
        <v>23337.51</v>
      </c>
      <c r="AG52" s="3"/>
      <c r="AH52" s="2">
        <f t="shared" si="4"/>
        <v>370726.72</v>
      </c>
    </row>
    <row r="53" spans="1:34" x14ac:dyDescent="0.3">
      <c r="A53" s="1"/>
      <c r="B53" s="1"/>
      <c r="C53" s="1"/>
      <c r="D53" s="1"/>
      <c r="E53" s="1"/>
      <c r="F53" s="1" t="s">
        <v>67</v>
      </c>
      <c r="G53" s="1"/>
      <c r="H53" s="1"/>
      <c r="I53" s="1"/>
      <c r="J53" s="2">
        <v>94500</v>
      </c>
      <c r="K53" s="3"/>
      <c r="L53" s="2">
        <v>0</v>
      </c>
      <c r="M53" s="3"/>
      <c r="N53" s="2">
        <v>0</v>
      </c>
      <c r="O53" s="3"/>
      <c r="P53" s="2">
        <v>0</v>
      </c>
      <c r="Q53" s="3"/>
      <c r="R53" s="2">
        <v>0</v>
      </c>
      <c r="S53" s="3"/>
      <c r="T53" s="2">
        <v>0</v>
      </c>
      <c r="U53" s="3"/>
      <c r="V53" s="2">
        <v>0</v>
      </c>
      <c r="W53" s="3"/>
      <c r="X53" s="2">
        <v>0</v>
      </c>
      <c r="Y53" s="3"/>
      <c r="Z53" s="2">
        <v>0</v>
      </c>
      <c r="AA53" s="3"/>
      <c r="AB53" s="2">
        <v>0</v>
      </c>
      <c r="AC53" s="3"/>
      <c r="AD53" s="2">
        <v>0</v>
      </c>
      <c r="AE53" s="3"/>
      <c r="AF53" s="2">
        <v>0</v>
      </c>
      <c r="AG53" s="3"/>
      <c r="AH53" s="2">
        <f t="shared" si="4"/>
        <v>94500</v>
      </c>
    </row>
    <row r="54" spans="1:34" x14ac:dyDescent="0.3">
      <c r="A54" s="1"/>
      <c r="B54" s="1"/>
      <c r="C54" s="1"/>
      <c r="D54" s="1"/>
      <c r="E54" s="1"/>
      <c r="F54" s="1" t="s">
        <v>68</v>
      </c>
      <c r="G54" s="1"/>
      <c r="H54" s="1"/>
      <c r="I54" s="1"/>
      <c r="J54" s="2">
        <v>34166.639999999999</v>
      </c>
      <c r="K54" s="3"/>
      <c r="L54" s="2">
        <v>37726.85</v>
      </c>
      <c r="M54" s="3"/>
      <c r="N54" s="2">
        <v>33718.06</v>
      </c>
      <c r="O54" s="3"/>
      <c r="P54" s="2">
        <v>36668.68</v>
      </c>
      <c r="Q54" s="3"/>
      <c r="R54" s="2">
        <v>38605</v>
      </c>
      <c r="S54" s="3"/>
      <c r="T54" s="2">
        <v>36722.46</v>
      </c>
      <c r="U54" s="3"/>
      <c r="V54" s="2">
        <v>35046.550000000003</v>
      </c>
      <c r="W54" s="3"/>
      <c r="X54" s="2">
        <v>44350.69</v>
      </c>
      <c r="Y54" s="3"/>
      <c r="Z54" s="2">
        <v>30970.73</v>
      </c>
      <c r="AA54" s="3"/>
      <c r="AB54" s="2">
        <v>36854.22</v>
      </c>
      <c r="AC54" s="3"/>
      <c r="AD54" s="2">
        <v>32402.880000000001</v>
      </c>
      <c r="AE54" s="3"/>
      <c r="AF54" s="2">
        <v>26423.040000000001</v>
      </c>
      <c r="AG54" s="3"/>
      <c r="AH54" s="2">
        <f t="shared" si="4"/>
        <v>423655.8</v>
      </c>
    </row>
    <row r="55" spans="1:34" x14ac:dyDescent="0.3">
      <c r="A55" s="1"/>
      <c r="B55" s="1"/>
      <c r="C55" s="1"/>
      <c r="D55" s="1"/>
      <c r="E55" s="1"/>
      <c r="F55" s="1" t="s">
        <v>69</v>
      </c>
      <c r="G55" s="1"/>
      <c r="H55" s="1"/>
      <c r="I55" s="1"/>
      <c r="J55" s="2">
        <v>15835.15</v>
      </c>
      <c r="K55" s="3"/>
      <c r="L55" s="2">
        <v>16131.23</v>
      </c>
      <c r="M55" s="3"/>
      <c r="N55" s="2">
        <v>17070.8</v>
      </c>
      <c r="O55" s="3"/>
      <c r="P55" s="2">
        <v>18856.3</v>
      </c>
      <c r="Q55" s="3"/>
      <c r="R55" s="2">
        <v>32393.55</v>
      </c>
      <c r="S55" s="3"/>
      <c r="T55" s="2">
        <v>16178.63</v>
      </c>
      <c r="U55" s="3"/>
      <c r="V55" s="2">
        <v>19011.59</v>
      </c>
      <c r="W55" s="3"/>
      <c r="X55" s="2">
        <v>28258.7</v>
      </c>
      <c r="Y55" s="3"/>
      <c r="Z55" s="2">
        <v>15892.21</v>
      </c>
      <c r="AA55" s="3"/>
      <c r="AB55" s="2">
        <v>23464.86</v>
      </c>
      <c r="AC55" s="3"/>
      <c r="AD55" s="2">
        <v>16340.35</v>
      </c>
      <c r="AE55" s="3"/>
      <c r="AF55" s="2">
        <v>13438.37</v>
      </c>
      <c r="AG55" s="3"/>
      <c r="AH55" s="2">
        <f t="shared" si="4"/>
        <v>232871.74</v>
      </c>
    </row>
    <row r="56" spans="1:34" x14ac:dyDescent="0.3">
      <c r="A56" s="1"/>
      <c r="B56" s="1"/>
      <c r="C56" s="1"/>
      <c r="D56" s="1"/>
      <c r="E56" s="1"/>
      <c r="F56" s="1" t="s">
        <v>70</v>
      </c>
      <c r="G56" s="1"/>
      <c r="H56" s="1"/>
      <c r="I56" s="1"/>
      <c r="J56" s="2">
        <v>1092</v>
      </c>
      <c r="K56" s="3"/>
      <c r="L56" s="2">
        <v>1092</v>
      </c>
      <c r="M56" s="3"/>
      <c r="N56" s="2">
        <v>1007.1</v>
      </c>
      <c r="O56" s="3"/>
      <c r="P56" s="2">
        <v>1007.1</v>
      </c>
      <c r="Q56" s="3"/>
      <c r="R56" s="2">
        <v>1007.1</v>
      </c>
      <c r="S56" s="3"/>
      <c r="T56" s="2">
        <v>1007.1</v>
      </c>
      <c r="U56" s="3"/>
      <c r="V56" s="2">
        <v>1007.1</v>
      </c>
      <c r="W56" s="3"/>
      <c r="X56" s="2">
        <v>932.5</v>
      </c>
      <c r="Y56" s="3"/>
      <c r="Z56" s="2">
        <v>932.5</v>
      </c>
      <c r="AA56" s="3"/>
      <c r="AB56" s="2">
        <v>1119</v>
      </c>
      <c r="AC56" s="3"/>
      <c r="AD56" s="2">
        <v>820.6</v>
      </c>
      <c r="AE56" s="3"/>
      <c r="AF56" s="2">
        <v>746.8</v>
      </c>
      <c r="AG56" s="3"/>
      <c r="AH56" s="2">
        <f t="shared" si="4"/>
        <v>11770.9</v>
      </c>
    </row>
    <row r="57" spans="1:34" ht="15" thickBot="1" x14ac:dyDescent="0.35">
      <c r="A57" s="1"/>
      <c r="B57" s="1"/>
      <c r="C57" s="1"/>
      <c r="D57" s="1"/>
      <c r="E57" s="1"/>
      <c r="F57" s="1" t="s">
        <v>148</v>
      </c>
      <c r="G57" s="1"/>
      <c r="H57" s="1"/>
      <c r="I57" s="1"/>
      <c r="J57" s="4">
        <v>0</v>
      </c>
      <c r="K57" s="3"/>
      <c r="L57" s="4">
        <v>0</v>
      </c>
      <c r="M57" s="3"/>
      <c r="N57" s="4">
        <v>0</v>
      </c>
      <c r="O57" s="3"/>
      <c r="P57" s="4">
        <v>0</v>
      </c>
      <c r="Q57" s="3"/>
      <c r="R57" s="4">
        <v>0</v>
      </c>
      <c r="S57" s="3"/>
      <c r="T57" s="4">
        <v>0</v>
      </c>
      <c r="U57" s="3"/>
      <c r="V57" s="4">
        <v>0</v>
      </c>
      <c r="W57" s="3"/>
      <c r="X57" s="4">
        <v>0</v>
      </c>
      <c r="Y57" s="3"/>
      <c r="Z57" s="4">
        <v>0</v>
      </c>
      <c r="AA57" s="3"/>
      <c r="AB57" s="4">
        <v>147.52000000000001</v>
      </c>
      <c r="AC57" s="3"/>
      <c r="AD57" s="4">
        <v>0</v>
      </c>
      <c r="AE57" s="3"/>
      <c r="AF57" s="4">
        <v>0</v>
      </c>
      <c r="AG57" s="3"/>
      <c r="AH57" s="4">
        <f t="shared" si="4"/>
        <v>147.52000000000001</v>
      </c>
    </row>
    <row r="58" spans="1:34" x14ac:dyDescent="0.3">
      <c r="A58" s="1"/>
      <c r="B58" s="1"/>
      <c r="C58" s="1"/>
      <c r="D58" s="1"/>
      <c r="E58" s="1" t="s">
        <v>71</v>
      </c>
      <c r="F58" s="1"/>
      <c r="G58" s="1"/>
      <c r="H58" s="1"/>
      <c r="I58" s="1"/>
      <c r="J58" s="2">
        <f>ROUND(SUM(J45:J57),5)</f>
        <v>435910.67</v>
      </c>
      <c r="K58" s="3"/>
      <c r="L58" s="2">
        <f>ROUND(SUM(L45:L57),5)</f>
        <v>286234.98</v>
      </c>
      <c r="M58" s="3"/>
      <c r="N58" s="2">
        <f>ROUND(SUM(N45:N57),5)</f>
        <v>302274.21999999997</v>
      </c>
      <c r="O58" s="3"/>
      <c r="P58" s="2">
        <f>ROUND(SUM(P45:P57),5)</f>
        <v>297743.03999999998</v>
      </c>
      <c r="Q58" s="3"/>
      <c r="R58" s="2">
        <f>ROUND(SUM(R45:R57),5)</f>
        <v>318164.32</v>
      </c>
      <c r="S58" s="3"/>
      <c r="T58" s="2">
        <f>ROUND(SUM(T45:T57),5)</f>
        <v>292184.17</v>
      </c>
      <c r="U58" s="3"/>
      <c r="V58" s="2">
        <f>ROUND(SUM(V45:V57),5)</f>
        <v>287234.39</v>
      </c>
      <c r="W58" s="3"/>
      <c r="X58" s="2">
        <f>ROUND(SUM(X45:X57),5)</f>
        <v>353866.08</v>
      </c>
      <c r="Y58" s="3"/>
      <c r="Z58" s="2">
        <f>ROUND(SUM(Z45:Z57),5)</f>
        <v>255514.76</v>
      </c>
      <c r="AA58" s="3"/>
      <c r="AB58" s="2">
        <f>ROUND(SUM(AB45:AB57),5)</f>
        <v>302699.44</v>
      </c>
      <c r="AC58" s="3"/>
      <c r="AD58" s="2">
        <f>ROUND(SUM(AD45:AD57),5)</f>
        <v>260795.02</v>
      </c>
      <c r="AE58" s="3"/>
      <c r="AF58" s="2">
        <f>ROUND(SUM(AF45:AF57),5)</f>
        <v>218430.98</v>
      </c>
      <c r="AG58" s="3"/>
      <c r="AH58" s="2">
        <f t="shared" si="4"/>
        <v>3611052.07</v>
      </c>
    </row>
    <row r="59" spans="1:34" x14ac:dyDescent="0.3">
      <c r="A59" s="1"/>
      <c r="B59" s="1"/>
      <c r="C59" s="1"/>
      <c r="D59" s="1"/>
      <c r="E59" s="1" t="s">
        <v>72</v>
      </c>
      <c r="F59" s="1"/>
      <c r="G59" s="1"/>
      <c r="H59" s="1"/>
      <c r="I59" s="1"/>
      <c r="J59" s="2"/>
      <c r="K59" s="3"/>
      <c r="L59" s="2"/>
      <c r="M59" s="3"/>
      <c r="N59" s="2"/>
      <c r="O59" s="3"/>
      <c r="P59" s="2"/>
      <c r="Q59" s="3"/>
      <c r="R59" s="2"/>
      <c r="S59" s="3"/>
      <c r="T59" s="2"/>
      <c r="U59" s="3"/>
      <c r="V59" s="2"/>
      <c r="W59" s="3"/>
      <c r="X59" s="2"/>
      <c r="Y59" s="3"/>
      <c r="Z59" s="2"/>
      <c r="AA59" s="3"/>
      <c r="AB59" s="2"/>
      <c r="AC59" s="3"/>
      <c r="AD59" s="2"/>
      <c r="AE59" s="3"/>
      <c r="AF59" s="2"/>
      <c r="AG59" s="3"/>
      <c r="AH59" s="2"/>
    </row>
    <row r="60" spans="1:34" x14ac:dyDescent="0.3">
      <c r="A60" s="1"/>
      <c r="B60" s="1"/>
      <c r="C60" s="1"/>
      <c r="D60" s="1"/>
      <c r="E60" s="1"/>
      <c r="F60" s="1" t="s">
        <v>149</v>
      </c>
      <c r="G60" s="1"/>
      <c r="H60" s="1"/>
      <c r="I60" s="1"/>
      <c r="J60" s="2"/>
      <c r="K60" s="3"/>
      <c r="L60" s="2"/>
      <c r="M60" s="3"/>
      <c r="N60" s="2"/>
      <c r="O60" s="3"/>
      <c r="P60" s="2"/>
      <c r="Q60" s="3"/>
      <c r="R60" s="2"/>
      <c r="S60" s="3"/>
      <c r="T60" s="2"/>
      <c r="U60" s="3"/>
      <c r="V60" s="2"/>
      <c r="W60" s="3"/>
      <c r="X60" s="2"/>
      <c r="Y60" s="3"/>
      <c r="Z60" s="2"/>
      <c r="AA60" s="3"/>
      <c r="AB60" s="2"/>
      <c r="AC60" s="3"/>
      <c r="AD60" s="2"/>
      <c r="AE60" s="3"/>
      <c r="AF60" s="2"/>
      <c r="AG60" s="3"/>
      <c r="AH60" s="2"/>
    </row>
    <row r="61" spans="1:34" ht="15" thickBot="1" x14ac:dyDescent="0.35">
      <c r="A61" s="1"/>
      <c r="B61" s="1"/>
      <c r="C61" s="1"/>
      <c r="D61" s="1"/>
      <c r="E61" s="1"/>
      <c r="F61" s="1"/>
      <c r="G61" s="1" t="s">
        <v>150</v>
      </c>
      <c r="H61" s="1"/>
      <c r="I61" s="1"/>
      <c r="J61" s="4">
        <v>0</v>
      </c>
      <c r="K61" s="3"/>
      <c r="L61" s="4">
        <v>0</v>
      </c>
      <c r="M61" s="3"/>
      <c r="N61" s="4">
        <v>55500</v>
      </c>
      <c r="O61" s="3"/>
      <c r="P61" s="4">
        <v>0</v>
      </c>
      <c r="Q61" s="3"/>
      <c r="R61" s="4">
        <v>0</v>
      </c>
      <c r="S61" s="3"/>
      <c r="T61" s="4">
        <v>0</v>
      </c>
      <c r="U61" s="3"/>
      <c r="V61" s="4">
        <v>0</v>
      </c>
      <c r="W61" s="3"/>
      <c r="X61" s="4">
        <v>0</v>
      </c>
      <c r="Y61" s="3"/>
      <c r="Z61" s="4">
        <v>0</v>
      </c>
      <c r="AA61" s="3"/>
      <c r="AB61" s="4">
        <v>0</v>
      </c>
      <c r="AC61" s="3"/>
      <c r="AD61" s="4">
        <v>0</v>
      </c>
      <c r="AE61" s="3"/>
      <c r="AF61" s="4">
        <v>0</v>
      </c>
      <c r="AG61" s="3"/>
      <c r="AH61" s="4">
        <f t="shared" ref="AH61:AH80" si="5">ROUND(SUM(J61:AF61),5)</f>
        <v>55500</v>
      </c>
    </row>
    <row r="62" spans="1:34" x14ac:dyDescent="0.3">
      <c r="A62" s="1"/>
      <c r="B62" s="1"/>
      <c r="C62" s="1"/>
      <c r="D62" s="1"/>
      <c r="E62" s="1"/>
      <c r="F62" s="1" t="s">
        <v>151</v>
      </c>
      <c r="G62" s="1"/>
      <c r="H62" s="1"/>
      <c r="I62" s="1"/>
      <c r="J62" s="2">
        <f>ROUND(SUM(J60:J61),5)</f>
        <v>0</v>
      </c>
      <c r="K62" s="3"/>
      <c r="L62" s="2">
        <f>ROUND(SUM(L60:L61),5)</f>
        <v>0</v>
      </c>
      <c r="M62" s="3"/>
      <c r="N62" s="2">
        <f>ROUND(SUM(N60:N61),5)</f>
        <v>55500</v>
      </c>
      <c r="O62" s="3"/>
      <c r="P62" s="2">
        <f>ROUND(SUM(P60:P61),5)</f>
        <v>0</v>
      </c>
      <c r="Q62" s="3"/>
      <c r="R62" s="2">
        <f>ROUND(SUM(R60:R61),5)</f>
        <v>0</v>
      </c>
      <c r="S62" s="3"/>
      <c r="T62" s="2">
        <f>ROUND(SUM(T60:T61),5)</f>
        <v>0</v>
      </c>
      <c r="U62" s="3"/>
      <c r="V62" s="2">
        <f>ROUND(SUM(V60:V61),5)</f>
        <v>0</v>
      </c>
      <c r="W62" s="3"/>
      <c r="X62" s="2">
        <f>ROUND(SUM(X60:X61),5)</f>
        <v>0</v>
      </c>
      <c r="Y62" s="3"/>
      <c r="Z62" s="2">
        <f>ROUND(SUM(Z60:Z61),5)</f>
        <v>0</v>
      </c>
      <c r="AA62" s="3"/>
      <c r="AB62" s="2">
        <f>ROUND(SUM(AB60:AB61),5)</f>
        <v>0</v>
      </c>
      <c r="AC62" s="3"/>
      <c r="AD62" s="2">
        <f>ROUND(SUM(AD60:AD61),5)</f>
        <v>0</v>
      </c>
      <c r="AE62" s="3"/>
      <c r="AF62" s="2">
        <f>ROUND(SUM(AF60:AF61),5)</f>
        <v>0</v>
      </c>
      <c r="AG62" s="3"/>
      <c r="AH62" s="2">
        <f t="shared" si="5"/>
        <v>55500</v>
      </c>
    </row>
    <row r="63" spans="1:34" x14ac:dyDescent="0.3">
      <c r="A63" s="1"/>
      <c r="B63" s="1"/>
      <c r="C63" s="1"/>
      <c r="D63" s="1"/>
      <c r="E63" s="1"/>
      <c r="F63" s="1" t="s">
        <v>74</v>
      </c>
      <c r="G63" s="1"/>
      <c r="H63" s="1"/>
      <c r="I63" s="1"/>
      <c r="J63" s="2">
        <v>960</v>
      </c>
      <c r="K63" s="3"/>
      <c r="L63" s="2">
        <v>0</v>
      </c>
      <c r="M63" s="3"/>
      <c r="N63" s="2">
        <v>0</v>
      </c>
      <c r="O63" s="3"/>
      <c r="P63" s="2">
        <v>1020</v>
      </c>
      <c r="Q63" s="3"/>
      <c r="R63" s="2">
        <v>0</v>
      </c>
      <c r="S63" s="3"/>
      <c r="T63" s="2">
        <v>0</v>
      </c>
      <c r="U63" s="3"/>
      <c r="V63" s="2">
        <v>1240</v>
      </c>
      <c r="W63" s="3"/>
      <c r="X63" s="2">
        <v>0</v>
      </c>
      <c r="Y63" s="3"/>
      <c r="Z63" s="2">
        <v>1417.5</v>
      </c>
      <c r="AA63" s="3"/>
      <c r="AB63" s="2">
        <v>1370</v>
      </c>
      <c r="AC63" s="3"/>
      <c r="AD63" s="2">
        <v>0</v>
      </c>
      <c r="AE63" s="3"/>
      <c r="AF63" s="2">
        <v>640</v>
      </c>
      <c r="AG63" s="3"/>
      <c r="AH63" s="2">
        <f t="shared" si="5"/>
        <v>6647.5</v>
      </c>
    </row>
    <row r="64" spans="1:34" x14ac:dyDescent="0.3">
      <c r="A64" s="1"/>
      <c r="B64" s="1"/>
      <c r="C64" s="1"/>
      <c r="D64" s="1"/>
      <c r="E64" s="1"/>
      <c r="F64" s="1" t="s">
        <v>75</v>
      </c>
      <c r="G64" s="1"/>
      <c r="H64" s="1"/>
      <c r="I64" s="1"/>
      <c r="J64" s="2">
        <v>1700</v>
      </c>
      <c r="K64" s="3"/>
      <c r="L64" s="2">
        <v>1700</v>
      </c>
      <c r="M64" s="3"/>
      <c r="N64" s="2">
        <v>1700</v>
      </c>
      <c r="O64" s="3"/>
      <c r="P64" s="2">
        <v>1700</v>
      </c>
      <c r="Q64" s="3"/>
      <c r="R64" s="2">
        <v>1700</v>
      </c>
      <c r="S64" s="3"/>
      <c r="T64" s="2">
        <v>3400</v>
      </c>
      <c r="U64" s="3"/>
      <c r="V64" s="2">
        <v>0</v>
      </c>
      <c r="W64" s="3"/>
      <c r="X64" s="2">
        <v>1700</v>
      </c>
      <c r="Y64" s="3"/>
      <c r="Z64" s="2">
        <v>1700</v>
      </c>
      <c r="AA64" s="3"/>
      <c r="AB64" s="2">
        <v>1700</v>
      </c>
      <c r="AC64" s="3"/>
      <c r="AD64" s="2">
        <v>1700</v>
      </c>
      <c r="AE64" s="3"/>
      <c r="AF64" s="2">
        <v>1700</v>
      </c>
      <c r="AG64" s="3"/>
      <c r="AH64" s="2">
        <f t="shared" si="5"/>
        <v>20400</v>
      </c>
    </row>
    <row r="65" spans="1:34" x14ac:dyDescent="0.3">
      <c r="A65" s="1"/>
      <c r="B65" s="1"/>
      <c r="C65" s="1"/>
      <c r="D65" s="1"/>
      <c r="E65" s="1"/>
      <c r="F65" s="1" t="s">
        <v>76</v>
      </c>
      <c r="G65" s="1"/>
      <c r="H65" s="1"/>
      <c r="I65" s="1"/>
      <c r="J65" s="2">
        <v>2131.38</v>
      </c>
      <c r="K65" s="3"/>
      <c r="L65" s="2">
        <v>0</v>
      </c>
      <c r="M65" s="3"/>
      <c r="N65" s="2">
        <v>0</v>
      </c>
      <c r="O65" s="3"/>
      <c r="P65" s="2">
        <v>17073.75</v>
      </c>
      <c r="Q65" s="3"/>
      <c r="R65" s="2">
        <v>5800</v>
      </c>
      <c r="S65" s="3"/>
      <c r="T65" s="2">
        <v>0</v>
      </c>
      <c r="U65" s="3"/>
      <c r="V65" s="2">
        <v>6198.75</v>
      </c>
      <c r="W65" s="3"/>
      <c r="X65" s="2">
        <v>1341.25</v>
      </c>
      <c r="Y65" s="3"/>
      <c r="Z65" s="2">
        <v>3226.25</v>
      </c>
      <c r="AA65" s="3"/>
      <c r="AB65" s="2">
        <v>1123.75</v>
      </c>
      <c r="AC65" s="3"/>
      <c r="AD65" s="2">
        <v>2175</v>
      </c>
      <c r="AE65" s="3"/>
      <c r="AF65" s="2">
        <v>5473.75</v>
      </c>
      <c r="AG65" s="3"/>
      <c r="AH65" s="2">
        <f t="shared" si="5"/>
        <v>44543.88</v>
      </c>
    </row>
    <row r="66" spans="1:34" x14ac:dyDescent="0.3">
      <c r="A66" s="1"/>
      <c r="B66" s="1"/>
      <c r="C66" s="1"/>
      <c r="D66" s="1"/>
      <c r="E66" s="1"/>
      <c r="F66" s="1" t="s">
        <v>77</v>
      </c>
      <c r="G66" s="1"/>
      <c r="H66" s="1"/>
      <c r="I66" s="1"/>
      <c r="J66" s="2">
        <v>0</v>
      </c>
      <c r="K66" s="3"/>
      <c r="L66" s="2">
        <v>0</v>
      </c>
      <c r="M66" s="3"/>
      <c r="N66" s="2">
        <v>0</v>
      </c>
      <c r="O66" s="3"/>
      <c r="P66" s="2">
        <v>3500</v>
      </c>
      <c r="Q66" s="3"/>
      <c r="R66" s="2">
        <v>0</v>
      </c>
      <c r="S66" s="3"/>
      <c r="T66" s="2">
        <v>0</v>
      </c>
      <c r="U66" s="3"/>
      <c r="V66" s="2">
        <v>0</v>
      </c>
      <c r="W66" s="3"/>
      <c r="X66" s="2">
        <v>0</v>
      </c>
      <c r="Y66" s="3"/>
      <c r="Z66" s="2">
        <v>0</v>
      </c>
      <c r="AA66" s="3"/>
      <c r="AB66" s="2">
        <v>3500</v>
      </c>
      <c r="AC66" s="3"/>
      <c r="AD66" s="2">
        <v>0</v>
      </c>
      <c r="AE66" s="3"/>
      <c r="AF66" s="2">
        <v>0</v>
      </c>
      <c r="AG66" s="3"/>
      <c r="AH66" s="2">
        <f t="shared" si="5"/>
        <v>7000</v>
      </c>
    </row>
    <row r="67" spans="1:34" x14ac:dyDescent="0.3">
      <c r="A67" s="1"/>
      <c r="B67" s="1"/>
      <c r="C67" s="1"/>
      <c r="D67" s="1"/>
      <c r="E67" s="1"/>
      <c r="F67" s="1" t="s">
        <v>78</v>
      </c>
      <c r="G67" s="1"/>
      <c r="H67" s="1"/>
      <c r="I67" s="1"/>
      <c r="J67" s="2">
        <v>483.65</v>
      </c>
      <c r="K67" s="3"/>
      <c r="L67" s="2">
        <v>972</v>
      </c>
      <c r="M67" s="3"/>
      <c r="N67" s="2">
        <v>528.04</v>
      </c>
      <c r="O67" s="3"/>
      <c r="P67" s="2">
        <v>646.11</v>
      </c>
      <c r="Q67" s="3"/>
      <c r="R67" s="2">
        <v>1187.98</v>
      </c>
      <c r="S67" s="3"/>
      <c r="T67" s="2">
        <v>290.06</v>
      </c>
      <c r="U67" s="3"/>
      <c r="V67" s="2">
        <v>2145.9499999999998</v>
      </c>
      <c r="W67" s="3"/>
      <c r="X67" s="2">
        <v>1494.47</v>
      </c>
      <c r="Y67" s="3"/>
      <c r="Z67" s="2">
        <v>3038.7</v>
      </c>
      <c r="AA67" s="3"/>
      <c r="AB67" s="2">
        <v>1840.36</v>
      </c>
      <c r="AC67" s="3"/>
      <c r="AD67" s="2">
        <v>1275.98</v>
      </c>
      <c r="AE67" s="3"/>
      <c r="AF67" s="2">
        <v>28636.32</v>
      </c>
      <c r="AG67" s="3"/>
      <c r="AH67" s="2">
        <f t="shared" si="5"/>
        <v>42539.62</v>
      </c>
    </row>
    <row r="68" spans="1:34" x14ac:dyDescent="0.3">
      <c r="A68" s="1"/>
      <c r="B68" s="1"/>
      <c r="C68" s="1"/>
      <c r="D68" s="1"/>
      <c r="E68" s="1"/>
      <c r="F68" s="1" t="s">
        <v>152</v>
      </c>
      <c r="G68" s="1"/>
      <c r="H68" s="1"/>
      <c r="I68" s="1"/>
      <c r="J68" s="2">
        <v>0</v>
      </c>
      <c r="K68" s="3"/>
      <c r="L68" s="2">
        <v>0</v>
      </c>
      <c r="M68" s="3"/>
      <c r="N68" s="2">
        <v>0</v>
      </c>
      <c r="O68" s="3"/>
      <c r="P68" s="2">
        <v>0</v>
      </c>
      <c r="Q68" s="3"/>
      <c r="R68" s="2">
        <v>0</v>
      </c>
      <c r="S68" s="3"/>
      <c r="T68" s="2">
        <v>0</v>
      </c>
      <c r="U68" s="3"/>
      <c r="V68" s="2">
        <v>0</v>
      </c>
      <c r="W68" s="3"/>
      <c r="X68" s="2">
        <v>0</v>
      </c>
      <c r="Y68" s="3"/>
      <c r="Z68" s="2">
        <v>0</v>
      </c>
      <c r="AA68" s="3"/>
      <c r="AB68" s="2">
        <v>0</v>
      </c>
      <c r="AC68" s="3"/>
      <c r="AD68" s="2">
        <v>0</v>
      </c>
      <c r="AE68" s="3"/>
      <c r="AF68" s="2">
        <v>24325</v>
      </c>
      <c r="AG68" s="3"/>
      <c r="AH68" s="2">
        <f t="shared" si="5"/>
        <v>24325</v>
      </c>
    </row>
    <row r="69" spans="1:34" x14ac:dyDescent="0.3">
      <c r="A69" s="1"/>
      <c r="B69" s="1"/>
      <c r="C69" s="1"/>
      <c r="D69" s="1"/>
      <c r="E69" s="1"/>
      <c r="F69" s="1" t="s">
        <v>79</v>
      </c>
      <c r="G69" s="1"/>
      <c r="H69" s="1"/>
      <c r="I69" s="1"/>
      <c r="J69" s="2">
        <v>7909.48</v>
      </c>
      <c r="K69" s="3"/>
      <c r="L69" s="2">
        <v>14656.68</v>
      </c>
      <c r="M69" s="3"/>
      <c r="N69" s="2">
        <v>8986.27</v>
      </c>
      <c r="O69" s="3"/>
      <c r="P69" s="2">
        <v>5572.11</v>
      </c>
      <c r="Q69" s="3"/>
      <c r="R69" s="2">
        <v>10834.97</v>
      </c>
      <c r="S69" s="3"/>
      <c r="T69" s="2">
        <v>4991.5600000000004</v>
      </c>
      <c r="U69" s="3"/>
      <c r="V69" s="2">
        <v>12290.31</v>
      </c>
      <c r="W69" s="3"/>
      <c r="X69" s="2">
        <v>5972.81</v>
      </c>
      <c r="Y69" s="3"/>
      <c r="Z69" s="2">
        <v>6335.13</v>
      </c>
      <c r="AA69" s="3"/>
      <c r="AB69" s="2">
        <v>10372.700000000001</v>
      </c>
      <c r="AC69" s="3"/>
      <c r="AD69" s="2">
        <v>1132.92</v>
      </c>
      <c r="AE69" s="3"/>
      <c r="AF69" s="2">
        <v>9942.83</v>
      </c>
      <c r="AG69" s="3"/>
      <c r="AH69" s="2">
        <f t="shared" si="5"/>
        <v>98997.77</v>
      </c>
    </row>
    <row r="70" spans="1:34" x14ac:dyDescent="0.3">
      <c r="A70" s="1"/>
      <c r="B70" s="1"/>
      <c r="C70" s="1"/>
      <c r="D70" s="1"/>
      <c r="E70" s="1"/>
      <c r="F70" s="1" t="s">
        <v>80</v>
      </c>
      <c r="G70" s="1"/>
      <c r="H70" s="1"/>
      <c r="I70" s="1"/>
      <c r="J70" s="2">
        <v>0</v>
      </c>
      <c r="K70" s="3"/>
      <c r="L70" s="2">
        <v>3432.76</v>
      </c>
      <c r="M70" s="3"/>
      <c r="N70" s="2">
        <v>0</v>
      </c>
      <c r="O70" s="3"/>
      <c r="P70" s="2">
        <v>3287.5</v>
      </c>
      <c r="Q70" s="3"/>
      <c r="R70" s="2">
        <v>24</v>
      </c>
      <c r="S70" s="3"/>
      <c r="T70" s="2">
        <v>0</v>
      </c>
      <c r="U70" s="3"/>
      <c r="V70" s="2">
        <v>3775</v>
      </c>
      <c r="W70" s="3"/>
      <c r="X70" s="2">
        <v>0</v>
      </c>
      <c r="Y70" s="3"/>
      <c r="Z70" s="2">
        <v>0</v>
      </c>
      <c r="AA70" s="3"/>
      <c r="AB70" s="2">
        <v>81.45</v>
      </c>
      <c r="AC70" s="3"/>
      <c r="AD70" s="2">
        <v>0</v>
      </c>
      <c r="AE70" s="3"/>
      <c r="AF70" s="2">
        <v>0</v>
      </c>
      <c r="AG70" s="3"/>
      <c r="AH70" s="2">
        <f t="shared" si="5"/>
        <v>10600.71</v>
      </c>
    </row>
    <row r="71" spans="1:34" x14ac:dyDescent="0.3">
      <c r="A71" s="1"/>
      <c r="B71" s="1"/>
      <c r="C71" s="1"/>
      <c r="D71" s="1"/>
      <c r="E71" s="1"/>
      <c r="F71" s="1" t="s">
        <v>81</v>
      </c>
      <c r="G71" s="1"/>
      <c r="H71" s="1"/>
      <c r="I71" s="1"/>
      <c r="J71" s="2">
        <v>2635.52</v>
      </c>
      <c r="K71" s="3"/>
      <c r="L71" s="2">
        <v>17390.97</v>
      </c>
      <c r="M71" s="3"/>
      <c r="N71" s="2">
        <v>2976</v>
      </c>
      <c r="O71" s="3"/>
      <c r="P71" s="2">
        <v>8921.11</v>
      </c>
      <c r="Q71" s="3"/>
      <c r="R71" s="2">
        <v>2868.75</v>
      </c>
      <c r="S71" s="3"/>
      <c r="T71" s="2">
        <v>397.84</v>
      </c>
      <c r="U71" s="3"/>
      <c r="V71" s="2">
        <v>4874.9399999999996</v>
      </c>
      <c r="W71" s="3"/>
      <c r="X71" s="2">
        <v>691.21</v>
      </c>
      <c r="Y71" s="3"/>
      <c r="Z71" s="2">
        <v>5567.49</v>
      </c>
      <c r="AA71" s="3"/>
      <c r="AB71" s="2">
        <v>3513.44</v>
      </c>
      <c r="AC71" s="3"/>
      <c r="AD71" s="2">
        <v>421.54</v>
      </c>
      <c r="AE71" s="3"/>
      <c r="AF71" s="2">
        <v>0</v>
      </c>
      <c r="AG71" s="3"/>
      <c r="AH71" s="2">
        <f t="shared" si="5"/>
        <v>50258.81</v>
      </c>
    </row>
    <row r="72" spans="1:34" x14ac:dyDescent="0.3">
      <c r="A72" s="1"/>
      <c r="B72" s="1"/>
      <c r="C72" s="1"/>
      <c r="D72" s="1"/>
      <c r="E72" s="1"/>
      <c r="F72" s="1" t="s">
        <v>82</v>
      </c>
      <c r="G72" s="1"/>
      <c r="H72" s="1"/>
      <c r="I72" s="1"/>
      <c r="J72" s="2">
        <v>20</v>
      </c>
      <c r="K72" s="3"/>
      <c r="L72" s="2">
        <v>1426.54</v>
      </c>
      <c r="M72" s="3"/>
      <c r="N72" s="2">
        <v>0</v>
      </c>
      <c r="O72" s="3"/>
      <c r="P72" s="2">
        <v>25</v>
      </c>
      <c r="Q72" s="3"/>
      <c r="R72" s="2">
        <v>250</v>
      </c>
      <c r="S72" s="3"/>
      <c r="T72" s="2">
        <v>0</v>
      </c>
      <c r="U72" s="3"/>
      <c r="V72" s="2">
        <v>0</v>
      </c>
      <c r="W72" s="3"/>
      <c r="X72" s="2">
        <v>5</v>
      </c>
      <c r="Y72" s="3"/>
      <c r="Z72" s="2">
        <v>1936.98</v>
      </c>
      <c r="AA72" s="3"/>
      <c r="AB72" s="2">
        <v>1002.78</v>
      </c>
      <c r="AC72" s="3"/>
      <c r="AD72" s="2">
        <v>41.47</v>
      </c>
      <c r="AE72" s="3"/>
      <c r="AF72" s="2">
        <v>0</v>
      </c>
      <c r="AG72" s="3"/>
      <c r="AH72" s="2">
        <f t="shared" si="5"/>
        <v>4707.7700000000004</v>
      </c>
    </row>
    <row r="73" spans="1:34" x14ac:dyDescent="0.3">
      <c r="A73" s="1"/>
      <c r="B73" s="1"/>
      <c r="C73" s="1"/>
      <c r="D73" s="1"/>
      <c r="E73" s="1"/>
      <c r="F73" s="1" t="s">
        <v>83</v>
      </c>
      <c r="G73" s="1"/>
      <c r="H73" s="1"/>
      <c r="I73" s="1"/>
      <c r="J73" s="2">
        <v>14192</v>
      </c>
      <c r="K73" s="3"/>
      <c r="L73" s="2">
        <v>948.2</v>
      </c>
      <c r="M73" s="3"/>
      <c r="N73" s="2">
        <v>0</v>
      </c>
      <c r="O73" s="3"/>
      <c r="P73" s="2">
        <v>2656</v>
      </c>
      <c r="Q73" s="3"/>
      <c r="R73" s="2">
        <v>750</v>
      </c>
      <c r="S73" s="3"/>
      <c r="T73" s="2">
        <v>1120</v>
      </c>
      <c r="U73" s="3"/>
      <c r="V73" s="2">
        <v>9435</v>
      </c>
      <c r="W73" s="3"/>
      <c r="X73" s="2">
        <v>295</v>
      </c>
      <c r="Y73" s="3"/>
      <c r="Z73" s="2">
        <v>10364.549999999999</v>
      </c>
      <c r="AA73" s="3"/>
      <c r="AB73" s="2">
        <v>1074.97</v>
      </c>
      <c r="AC73" s="3"/>
      <c r="AD73" s="2">
        <v>1156.69</v>
      </c>
      <c r="AE73" s="3"/>
      <c r="AF73" s="2">
        <v>933.47</v>
      </c>
      <c r="AG73" s="3"/>
      <c r="AH73" s="2">
        <f t="shared" si="5"/>
        <v>42925.88</v>
      </c>
    </row>
    <row r="74" spans="1:34" x14ac:dyDescent="0.3">
      <c r="A74" s="1"/>
      <c r="B74" s="1"/>
      <c r="C74" s="1"/>
      <c r="D74" s="1"/>
      <c r="E74" s="1"/>
      <c r="F74" s="1" t="s">
        <v>84</v>
      </c>
      <c r="G74" s="1"/>
      <c r="H74" s="1"/>
      <c r="I74" s="1"/>
      <c r="J74" s="2">
        <v>4947.4799999999996</v>
      </c>
      <c r="K74" s="3"/>
      <c r="L74" s="2">
        <v>5863.14</v>
      </c>
      <c r="M74" s="3"/>
      <c r="N74" s="2">
        <v>4949.2</v>
      </c>
      <c r="O74" s="3"/>
      <c r="P74" s="2">
        <v>3882.25</v>
      </c>
      <c r="Q74" s="3"/>
      <c r="R74" s="2">
        <v>3445.52</v>
      </c>
      <c r="S74" s="3"/>
      <c r="T74" s="2">
        <v>3028.17</v>
      </c>
      <c r="U74" s="3"/>
      <c r="V74" s="2">
        <v>2751.92</v>
      </c>
      <c r="W74" s="3"/>
      <c r="X74" s="2">
        <v>3939.6</v>
      </c>
      <c r="Y74" s="3"/>
      <c r="Z74" s="2">
        <v>2578.46</v>
      </c>
      <c r="AA74" s="3"/>
      <c r="AB74" s="2">
        <v>3332.15</v>
      </c>
      <c r="AC74" s="3"/>
      <c r="AD74" s="2">
        <v>3163.12</v>
      </c>
      <c r="AE74" s="3"/>
      <c r="AF74" s="2">
        <v>4024.75</v>
      </c>
      <c r="AG74" s="3"/>
      <c r="AH74" s="2">
        <f t="shared" si="5"/>
        <v>45905.760000000002</v>
      </c>
    </row>
    <row r="75" spans="1:34" x14ac:dyDescent="0.3">
      <c r="A75" s="1"/>
      <c r="B75" s="1"/>
      <c r="C75" s="1"/>
      <c r="D75" s="1"/>
      <c r="E75" s="1"/>
      <c r="F75" s="1" t="s">
        <v>85</v>
      </c>
      <c r="G75" s="1"/>
      <c r="H75" s="1"/>
      <c r="I75" s="1"/>
      <c r="J75" s="2">
        <v>201.96</v>
      </c>
      <c r="K75" s="3"/>
      <c r="L75" s="2">
        <v>1722.98</v>
      </c>
      <c r="M75" s="3"/>
      <c r="N75" s="2">
        <v>0</v>
      </c>
      <c r="O75" s="3"/>
      <c r="P75" s="2">
        <v>500</v>
      </c>
      <c r="Q75" s="3"/>
      <c r="R75" s="2">
        <v>1119.49</v>
      </c>
      <c r="S75" s="3"/>
      <c r="T75" s="2">
        <v>0</v>
      </c>
      <c r="U75" s="3"/>
      <c r="V75" s="2">
        <v>1675.19</v>
      </c>
      <c r="W75" s="3"/>
      <c r="X75" s="2">
        <v>0</v>
      </c>
      <c r="Y75" s="3"/>
      <c r="Z75" s="2">
        <v>751.48</v>
      </c>
      <c r="AA75" s="3"/>
      <c r="AB75" s="2">
        <v>1949.73</v>
      </c>
      <c r="AC75" s="3"/>
      <c r="AD75" s="2">
        <v>284.08</v>
      </c>
      <c r="AE75" s="3"/>
      <c r="AF75" s="2">
        <v>0</v>
      </c>
      <c r="AG75" s="3"/>
      <c r="AH75" s="2">
        <f t="shared" si="5"/>
        <v>8204.91</v>
      </c>
    </row>
    <row r="76" spans="1:34" x14ac:dyDescent="0.3">
      <c r="A76" s="1"/>
      <c r="B76" s="1"/>
      <c r="C76" s="1"/>
      <c r="D76" s="1"/>
      <c r="E76" s="1"/>
      <c r="F76" s="1" t="s">
        <v>86</v>
      </c>
      <c r="G76" s="1"/>
      <c r="H76" s="1"/>
      <c r="I76" s="1"/>
      <c r="J76" s="2">
        <v>0</v>
      </c>
      <c r="K76" s="3"/>
      <c r="L76" s="2">
        <v>973.25</v>
      </c>
      <c r="M76" s="3"/>
      <c r="N76" s="2">
        <v>175.01</v>
      </c>
      <c r="O76" s="3"/>
      <c r="P76" s="2">
        <v>0</v>
      </c>
      <c r="Q76" s="3"/>
      <c r="R76" s="2">
        <v>0</v>
      </c>
      <c r="S76" s="3"/>
      <c r="T76" s="2">
        <v>0</v>
      </c>
      <c r="U76" s="3"/>
      <c r="V76" s="2">
        <v>0</v>
      </c>
      <c r="W76" s="3"/>
      <c r="X76" s="2">
        <v>0</v>
      </c>
      <c r="Y76" s="3"/>
      <c r="Z76" s="2">
        <v>389.31</v>
      </c>
      <c r="AA76" s="3"/>
      <c r="AB76" s="2">
        <v>914.66</v>
      </c>
      <c r="AC76" s="3"/>
      <c r="AD76" s="2">
        <v>88.59</v>
      </c>
      <c r="AE76" s="3"/>
      <c r="AF76" s="2">
        <v>0</v>
      </c>
      <c r="AG76" s="3"/>
      <c r="AH76" s="2">
        <f t="shared" si="5"/>
        <v>2540.8200000000002</v>
      </c>
    </row>
    <row r="77" spans="1:34" x14ac:dyDescent="0.3">
      <c r="A77" s="1"/>
      <c r="B77" s="1"/>
      <c r="C77" s="1"/>
      <c r="D77" s="1"/>
      <c r="E77" s="1"/>
      <c r="F77" s="1" t="s">
        <v>153</v>
      </c>
      <c r="G77" s="1"/>
      <c r="H77" s="1"/>
      <c r="I77" s="1"/>
      <c r="J77" s="2">
        <v>0</v>
      </c>
      <c r="K77" s="3"/>
      <c r="L77" s="2">
        <v>3250</v>
      </c>
      <c r="M77" s="3"/>
      <c r="N77" s="2">
        <v>0</v>
      </c>
      <c r="O77" s="3"/>
      <c r="P77" s="2">
        <v>206.04</v>
      </c>
      <c r="Q77" s="3"/>
      <c r="R77" s="2">
        <v>0</v>
      </c>
      <c r="S77" s="3"/>
      <c r="T77" s="2">
        <v>0</v>
      </c>
      <c r="U77" s="3"/>
      <c r="V77" s="2">
        <v>0</v>
      </c>
      <c r="W77" s="3"/>
      <c r="X77" s="2">
        <v>0</v>
      </c>
      <c r="Y77" s="3"/>
      <c r="Z77" s="2">
        <v>0</v>
      </c>
      <c r="AA77" s="3"/>
      <c r="AB77" s="2">
        <v>4770</v>
      </c>
      <c r="AC77" s="3"/>
      <c r="AD77" s="2">
        <v>0</v>
      </c>
      <c r="AE77" s="3"/>
      <c r="AF77" s="2">
        <v>0</v>
      </c>
      <c r="AG77" s="3"/>
      <c r="AH77" s="2">
        <f t="shared" si="5"/>
        <v>8226.0400000000009</v>
      </c>
    </row>
    <row r="78" spans="1:34" x14ac:dyDescent="0.3">
      <c r="A78" s="1"/>
      <c r="B78" s="1"/>
      <c r="C78" s="1"/>
      <c r="D78" s="1"/>
      <c r="E78" s="1"/>
      <c r="F78" s="1" t="s">
        <v>154</v>
      </c>
      <c r="G78" s="1"/>
      <c r="H78" s="1"/>
      <c r="I78" s="1"/>
      <c r="J78" s="2">
        <v>0</v>
      </c>
      <c r="K78" s="3"/>
      <c r="L78" s="2">
        <v>0</v>
      </c>
      <c r="M78" s="3"/>
      <c r="N78" s="2">
        <v>0</v>
      </c>
      <c r="O78" s="3"/>
      <c r="P78" s="2">
        <v>0</v>
      </c>
      <c r="Q78" s="3"/>
      <c r="R78" s="2">
        <v>0</v>
      </c>
      <c r="S78" s="3"/>
      <c r="T78" s="2">
        <v>0</v>
      </c>
      <c r="U78" s="3"/>
      <c r="V78" s="2">
        <v>0</v>
      </c>
      <c r="W78" s="3"/>
      <c r="X78" s="2">
        <v>0</v>
      </c>
      <c r="Y78" s="3"/>
      <c r="Z78" s="2">
        <v>0</v>
      </c>
      <c r="AA78" s="3"/>
      <c r="AB78" s="2">
        <v>22526.3</v>
      </c>
      <c r="AC78" s="3"/>
      <c r="AD78" s="2">
        <v>0</v>
      </c>
      <c r="AE78" s="3"/>
      <c r="AF78" s="2">
        <v>0</v>
      </c>
      <c r="AG78" s="3"/>
      <c r="AH78" s="2">
        <f t="shared" si="5"/>
        <v>22526.3</v>
      </c>
    </row>
    <row r="79" spans="1:34" x14ac:dyDescent="0.3">
      <c r="A79" s="1"/>
      <c r="B79" s="1"/>
      <c r="C79" s="1"/>
      <c r="D79" s="1"/>
      <c r="E79" s="1"/>
      <c r="F79" s="1" t="s">
        <v>155</v>
      </c>
      <c r="G79" s="1"/>
      <c r="H79" s="1"/>
      <c r="I79" s="1"/>
      <c r="J79" s="2">
        <v>0</v>
      </c>
      <c r="K79" s="3"/>
      <c r="L79" s="2">
        <v>11597</v>
      </c>
      <c r="M79" s="3"/>
      <c r="N79" s="2">
        <v>0</v>
      </c>
      <c r="O79" s="3"/>
      <c r="P79" s="2">
        <v>0</v>
      </c>
      <c r="Q79" s="3"/>
      <c r="R79" s="2">
        <v>0</v>
      </c>
      <c r="S79" s="3"/>
      <c r="T79" s="2">
        <v>9558.9</v>
      </c>
      <c r="U79" s="3"/>
      <c r="V79" s="2">
        <v>0</v>
      </c>
      <c r="W79" s="3"/>
      <c r="X79" s="2">
        <v>0</v>
      </c>
      <c r="Y79" s="3"/>
      <c r="Z79" s="2">
        <v>0</v>
      </c>
      <c r="AA79" s="3"/>
      <c r="AB79" s="2">
        <v>0</v>
      </c>
      <c r="AC79" s="3"/>
      <c r="AD79" s="2">
        <v>0</v>
      </c>
      <c r="AE79" s="3"/>
      <c r="AF79" s="2">
        <v>0</v>
      </c>
      <c r="AG79" s="3"/>
      <c r="AH79" s="2">
        <f t="shared" si="5"/>
        <v>21155.9</v>
      </c>
    </row>
    <row r="80" spans="1:34" x14ac:dyDescent="0.3">
      <c r="A80" s="1"/>
      <c r="B80" s="1"/>
      <c r="C80" s="1"/>
      <c r="D80" s="1"/>
      <c r="E80" s="1"/>
      <c r="F80" s="1" t="s">
        <v>156</v>
      </c>
      <c r="G80" s="1"/>
      <c r="H80" s="1"/>
      <c r="I80" s="1"/>
      <c r="J80" s="2">
        <v>0</v>
      </c>
      <c r="K80" s="3"/>
      <c r="L80" s="2">
        <v>0</v>
      </c>
      <c r="M80" s="3"/>
      <c r="N80" s="2">
        <v>0</v>
      </c>
      <c r="O80" s="3"/>
      <c r="P80" s="2">
        <v>301.75</v>
      </c>
      <c r="Q80" s="3"/>
      <c r="R80" s="2">
        <v>0</v>
      </c>
      <c r="S80" s="3"/>
      <c r="T80" s="2">
        <v>0</v>
      </c>
      <c r="U80" s="3"/>
      <c r="V80" s="2">
        <v>2353.84</v>
      </c>
      <c r="W80" s="3"/>
      <c r="X80" s="2">
        <v>0</v>
      </c>
      <c r="Y80" s="3"/>
      <c r="Z80" s="2">
        <v>0</v>
      </c>
      <c r="AA80" s="3"/>
      <c r="AB80" s="2">
        <v>0</v>
      </c>
      <c r="AC80" s="3"/>
      <c r="AD80" s="2">
        <v>0</v>
      </c>
      <c r="AE80" s="3"/>
      <c r="AF80" s="2">
        <v>0</v>
      </c>
      <c r="AG80" s="3"/>
      <c r="AH80" s="2">
        <f t="shared" si="5"/>
        <v>2655.59</v>
      </c>
    </row>
    <row r="81" spans="1:34" x14ac:dyDescent="0.3">
      <c r="A81" s="1"/>
      <c r="B81" s="1"/>
      <c r="C81" s="1"/>
      <c r="D81" s="1"/>
      <c r="E81" s="1"/>
      <c r="F81" s="1" t="s">
        <v>87</v>
      </c>
      <c r="G81" s="1"/>
      <c r="H81" s="1"/>
      <c r="I81" s="1"/>
      <c r="J81" s="2"/>
      <c r="K81" s="3"/>
      <c r="L81" s="2"/>
      <c r="M81" s="3"/>
      <c r="N81" s="2"/>
      <c r="O81" s="3"/>
      <c r="P81" s="2"/>
      <c r="Q81" s="3"/>
      <c r="R81" s="2"/>
      <c r="S81" s="3"/>
      <c r="T81" s="2"/>
      <c r="U81" s="3"/>
      <c r="V81" s="2"/>
      <c r="W81" s="3"/>
      <c r="X81" s="2"/>
      <c r="Y81" s="3"/>
      <c r="Z81" s="2"/>
      <c r="AA81" s="3"/>
      <c r="AB81" s="2"/>
      <c r="AC81" s="3"/>
      <c r="AD81" s="2"/>
      <c r="AE81" s="3"/>
      <c r="AF81" s="2"/>
      <c r="AG81" s="3"/>
      <c r="AH81" s="2"/>
    </row>
    <row r="82" spans="1:34" x14ac:dyDescent="0.3">
      <c r="A82" s="1"/>
      <c r="B82" s="1"/>
      <c r="C82" s="1"/>
      <c r="D82" s="1"/>
      <c r="E82" s="1"/>
      <c r="F82" s="1"/>
      <c r="G82" s="1" t="s">
        <v>88</v>
      </c>
      <c r="H82" s="1"/>
      <c r="I82" s="1"/>
      <c r="J82" s="2">
        <v>0</v>
      </c>
      <c r="K82" s="3"/>
      <c r="L82" s="2">
        <v>1471.66</v>
      </c>
      <c r="M82" s="3"/>
      <c r="N82" s="2">
        <v>0</v>
      </c>
      <c r="O82" s="3"/>
      <c r="P82" s="2">
        <v>0</v>
      </c>
      <c r="Q82" s="3"/>
      <c r="R82" s="2">
        <v>150</v>
      </c>
      <c r="S82" s="3"/>
      <c r="T82" s="2">
        <v>0</v>
      </c>
      <c r="U82" s="3"/>
      <c r="V82" s="2">
        <v>10</v>
      </c>
      <c r="W82" s="3"/>
      <c r="X82" s="2">
        <v>0</v>
      </c>
      <c r="Y82" s="3"/>
      <c r="Z82" s="2">
        <v>0</v>
      </c>
      <c r="AA82" s="3"/>
      <c r="AB82" s="2">
        <v>235.76</v>
      </c>
      <c r="AC82" s="3"/>
      <c r="AD82" s="2">
        <v>0</v>
      </c>
      <c r="AE82" s="3"/>
      <c r="AF82" s="2">
        <v>0</v>
      </c>
      <c r="AG82" s="3"/>
      <c r="AH82" s="2">
        <f t="shared" ref="AH82:AH97" si="6">ROUND(SUM(J82:AF82),5)</f>
        <v>1867.42</v>
      </c>
    </row>
    <row r="83" spans="1:34" x14ac:dyDescent="0.3">
      <c r="A83" s="1"/>
      <c r="B83" s="1"/>
      <c r="C83" s="1"/>
      <c r="D83" s="1"/>
      <c r="E83" s="1"/>
      <c r="F83" s="1"/>
      <c r="G83" s="1" t="s">
        <v>157</v>
      </c>
      <c r="H83" s="1"/>
      <c r="I83" s="1"/>
      <c r="J83" s="2">
        <v>0</v>
      </c>
      <c r="K83" s="3"/>
      <c r="L83" s="2">
        <v>0</v>
      </c>
      <c r="M83" s="3"/>
      <c r="N83" s="2">
        <v>0</v>
      </c>
      <c r="O83" s="3"/>
      <c r="P83" s="2">
        <v>0</v>
      </c>
      <c r="Q83" s="3"/>
      <c r="R83" s="2">
        <v>4140.2</v>
      </c>
      <c r="S83" s="3"/>
      <c r="T83" s="2">
        <v>0</v>
      </c>
      <c r="U83" s="3"/>
      <c r="V83" s="2">
        <v>0</v>
      </c>
      <c r="W83" s="3"/>
      <c r="X83" s="2">
        <v>0</v>
      </c>
      <c r="Y83" s="3"/>
      <c r="Z83" s="2">
        <v>0</v>
      </c>
      <c r="AA83" s="3"/>
      <c r="AB83" s="2">
        <v>235.76</v>
      </c>
      <c r="AC83" s="3"/>
      <c r="AD83" s="2">
        <v>0</v>
      </c>
      <c r="AE83" s="3"/>
      <c r="AF83" s="2">
        <v>0</v>
      </c>
      <c r="AG83" s="3"/>
      <c r="AH83" s="2">
        <f t="shared" si="6"/>
        <v>4375.96</v>
      </c>
    </row>
    <row r="84" spans="1:34" x14ac:dyDescent="0.3">
      <c r="A84" s="1"/>
      <c r="B84" s="1"/>
      <c r="C84" s="1"/>
      <c r="D84" s="1"/>
      <c r="E84" s="1"/>
      <c r="F84" s="1"/>
      <c r="G84" s="1" t="s">
        <v>158</v>
      </c>
      <c r="H84" s="1"/>
      <c r="I84" s="1"/>
      <c r="J84" s="2">
        <v>0</v>
      </c>
      <c r="K84" s="3"/>
      <c r="L84" s="2">
        <v>6759.34</v>
      </c>
      <c r="M84" s="3"/>
      <c r="N84" s="2">
        <v>0</v>
      </c>
      <c r="O84" s="3"/>
      <c r="P84" s="2">
        <v>1052.4100000000001</v>
      </c>
      <c r="Q84" s="3"/>
      <c r="R84" s="2">
        <v>0</v>
      </c>
      <c r="S84" s="3"/>
      <c r="T84" s="2">
        <v>0</v>
      </c>
      <c r="U84" s="3"/>
      <c r="V84" s="2">
        <v>0</v>
      </c>
      <c r="W84" s="3"/>
      <c r="X84" s="2">
        <v>0</v>
      </c>
      <c r="Y84" s="3"/>
      <c r="Z84" s="2">
        <v>0</v>
      </c>
      <c r="AA84" s="3"/>
      <c r="AB84" s="2">
        <v>0</v>
      </c>
      <c r="AC84" s="3"/>
      <c r="AD84" s="2">
        <v>0</v>
      </c>
      <c r="AE84" s="3"/>
      <c r="AF84" s="2">
        <v>0</v>
      </c>
      <c r="AG84" s="3"/>
      <c r="AH84" s="2">
        <f t="shared" si="6"/>
        <v>7811.75</v>
      </c>
    </row>
    <row r="85" spans="1:34" x14ac:dyDescent="0.3">
      <c r="A85" s="1"/>
      <c r="B85" s="1"/>
      <c r="C85" s="1"/>
      <c r="D85" s="1"/>
      <c r="E85" s="1"/>
      <c r="F85" s="1"/>
      <c r="G85" s="1" t="s">
        <v>159</v>
      </c>
      <c r="H85" s="1"/>
      <c r="I85" s="1"/>
      <c r="J85" s="2">
        <v>0</v>
      </c>
      <c r="K85" s="3"/>
      <c r="L85" s="2">
        <v>140.12</v>
      </c>
      <c r="M85" s="3"/>
      <c r="N85" s="2">
        <v>0</v>
      </c>
      <c r="O85" s="3"/>
      <c r="P85" s="2">
        <v>0</v>
      </c>
      <c r="Q85" s="3"/>
      <c r="R85" s="2">
        <v>0</v>
      </c>
      <c r="S85" s="3"/>
      <c r="T85" s="2">
        <v>0</v>
      </c>
      <c r="U85" s="3"/>
      <c r="V85" s="2">
        <v>0</v>
      </c>
      <c r="W85" s="3"/>
      <c r="X85" s="2">
        <v>0</v>
      </c>
      <c r="Y85" s="3"/>
      <c r="Z85" s="2">
        <v>0</v>
      </c>
      <c r="AA85" s="3"/>
      <c r="AB85" s="2">
        <v>4.51</v>
      </c>
      <c r="AC85" s="3"/>
      <c r="AD85" s="2">
        <v>28.64</v>
      </c>
      <c r="AE85" s="3"/>
      <c r="AF85" s="2">
        <v>0</v>
      </c>
      <c r="AG85" s="3"/>
      <c r="AH85" s="2">
        <f t="shared" si="6"/>
        <v>173.27</v>
      </c>
    </row>
    <row r="86" spans="1:34" x14ac:dyDescent="0.3">
      <c r="A86" s="1"/>
      <c r="B86" s="1"/>
      <c r="C86" s="1"/>
      <c r="D86" s="1"/>
      <c r="E86" s="1"/>
      <c r="F86" s="1"/>
      <c r="G86" s="1" t="s">
        <v>89</v>
      </c>
      <c r="H86" s="1"/>
      <c r="I86" s="1"/>
      <c r="J86" s="2">
        <v>14.5</v>
      </c>
      <c r="K86" s="3"/>
      <c r="L86" s="2">
        <v>0</v>
      </c>
      <c r="M86" s="3"/>
      <c r="N86" s="2">
        <v>0</v>
      </c>
      <c r="O86" s="3"/>
      <c r="P86" s="2">
        <v>0</v>
      </c>
      <c r="Q86" s="3"/>
      <c r="R86" s="2">
        <v>0</v>
      </c>
      <c r="S86" s="3"/>
      <c r="T86" s="2">
        <v>0</v>
      </c>
      <c r="U86" s="3"/>
      <c r="V86" s="2">
        <v>0</v>
      </c>
      <c r="W86" s="3"/>
      <c r="X86" s="2">
        <v>0</v>
      </c>
      <c r="Y86" s="3"/>
      <c r="Z86" s="2">
        <v>0</v>
      </c>
      <c r="AA86" s="3"/>
      <c r="AB86" s="2">
        <v>240.24</v>
      </c>
      <c r="AC86" s="3"/>
      <c r="AD86" s="2">
        <v>28.4</v>
      </c>
      <c r="AE86" s="3"/>
      <c r="AF86" s="2">
        <v>0</v>
      </c>
      <c r="AG86" s="3"/>
      <c r="AH86" s="2">
        <f t="shared" si="6"/>
        <v>283.14</v>
      </c>
    </row>
    <row r="87" spans="1:34" x14ac:dyDescent="0.3">
      <c r="A87" s="1"/>
      <c r="B87" s="1"/>
      <c r="C87" s="1"/>
      <c r="D87" s="1"/>
      <c r="E87" s="1"/>
      <c r="F87" s="1"/>
      <c r="G87" s="1" t="s">
        <v>91</v>
      </c>
      <c r="H87" s="1"/>
      <c r="I87" s="1"/>
      <c r="J87" s="2">
        <v>0</v>
      </c>
      <c r="K87" s="3"/>
      <c r="L87" s="2">
        <v>436.54</v>
      </c>
      <c r="M87" s="3"/>
      <c r="N87" s="2">
        <v>0</v>
      </c>
      <c r="O87" s="3"/>
      <c r="P87" s="2">
        <v>261.12</v>
      </c>
      <c r="Q87" s="3"/>
      <c r="R87" s="2">
        <v>0</v>
      </c>
      <c r="S87" s="3"/>
      <c r="T87" s="2">
        <v>0</v>
      </c>
      <c r="U87" s="3"/>
      <c r="V87" s="2">
        <v>0</v>
      </c>
      <c r="W87" s="3"/>
      <c r="X87" s="2">
        <v>0</v>
      </c>
      <c r="Y87" s="3"/>
      <c r="Z87" s="2">
        <v>0</v>
      </c>
      <c r="AA87" s="3"/>
      <c r="AB87" s="2">
        <v>0</v>
      </c>
      <c r="AC87" s="3"/>
      <c r="AD87" s="2">
        <v>0</v>
      </c>
      <c r="AE87" s="3"/>
      <c r="AF87" s="2">
        <v>0</v>
      </c>
      <c r="AG87" s="3"/>
      <c r="AH87" s="2">
        <f t="shared" si="6"/>
        <v>697.66</v>
      </c>
    </row>
    <row r="88" spans="1:34" x14ac:dyDescent="0.3">
      <c r="A88" s="1"/>
      <c r="B88" s="1"/>
      <c r="C88" s="1"/>
      <c r="D88" s="1"/>
      <c r="E88" s="1"/>
      <c r="F88" s="1"/>
      <c r="G88" s="1" t="s">
        <v>160</v>
      </c>
      <c r="H88" s="1"/>
      <c r="I88" s="1"/>
      <c r="J88" s="2">
        <v>0</v>
      </c>
      <c r="K88" s="3"/>
      <c r="L88" s="2">
        <v>516.59</v>
      </c>
      <c r="M88" s="3"/>
      <c r="N88" s="2">
        <v>505.38</v>
      </c>
      <c r="O88" s="3"/>
      <c r="P88" s="2">
        <v>0</v>
      </c>
      <c r="Q88" s="3"/>
      <c r="R88" s="2">
        <v>0</v>
      </c>
      <c r="S88" s="3"/>
      <c r="T88" s="2">
        <v>0</v>
      </c>
      <c r="U88" s="3"/>
      <c r="V88" s="2">
        <v>0</v>
      </c>
      <c r="W88" s="3"/>
      <c r="X88" s="2">
        <v>0</v>
      </c>
      <c r="Y88" s="3"/>
      <c r="Z88" s="2">
        <v>0</v>
      </c>
      <c r="AA88" s="3"/>
      <c r="AB88" s="2">
        <v>0</v>
      </c>
      <c r="AC88" s="3"/>
      <c r="AD88" s="2">
        <v>0</v>
      </c>
      <c r="AE88" s="3"/>
      <c r="AF88" s="2">
        <v>0</v>
      </c>
      <c r="AG88" s="3"/>
      <c r="AH88" s="2">
        <f t="shared" si="6"/>
        <v>1021.97</v>
      </c>
    </row>
    <row r="89" spans="1:34" x14ac:dyDescent="0.3">
      <c r="A89" s="1"/>
      <c r="B89" s="1"/>
      <c r="C89" s="1"/>
      <c r="D89" s="1"/>
      <c r="E89" s="1"/>
      <c r="F89" s="1"/>
      <c r="G89" s="1" t="s">
        <v>161</v>
      </c>
      <c r="H89" s="1"/>
      <c r="I89" s="1"/>
      <c r="J89" s="2">
        <v>0</v>
      </c>
      <c r="K89" s="3"/>
      <c r="L89" s="2">
        <v>240</v>
      </c>
      <c r="M89" s="3"/>
      <c r="N89" s="2">
        <v>0</v>
      </c>
      <c r="O89" s="3"/>
      <c r="P89" s="2">
        <v>0</v>
      </c>
      <c r="Q89" s="3"/>
      <c r="R89" s="2">
        <v>0</v>
      </c>
      <c r="S89" s="3"/>
      <c r="T89" s="2">
        <v>0</v>
      </c>
      <c r="U89" s="3"/>
      <c r="V89" s="2">
        <v>0</v>
      </c>
      <c r="W89" s="3"/>
      <c r="X89" s="2">
        <v>0</v>
      </c>
      <c r="Y89" s="3"/>
      <c r="Z89" s="2">
        <v>0</v>
      </c>
      <c r="AA89" s="3"/>
      <c r="AB89" s="2">
        <v>1360.89</v>
      </c>
      <c r="AC89" s="3"/>
      <c r="AD89" s="2">
        <v>69.099999999999994</v>
      </c>
      <c r="AE89" s="3"/>
      <c r="AF89" s="2">
        <v>0</v>
      </c>
      <c r="AG89" s="3"/>
      <c r="AH89" s="2">
        <f t="shared" si="6"/>
        <v>1669.99</v>
      </c>
    </row>
    <row r="90" spans="1:34" x14ac:dyDescent="0.3">
      <c r="A90" s="1"/>
      <c r="B90" s="1"/>
      <c r="C90" s="1"/>
      <c r="D90" s="1"/>
      <c r="E90" s="1"/>
      <c r="F90" s="1"/>
      <c r="G90" s="1" t="s">
        <v>162</v>
      </c>
      <c r="H90" s="1"/>
      <c r="I90" s="1"/>
      <c r="J90" s="2">
        <v>0</v>
      </c>
      <c r="K90" s="3"/>
      <c r="L90" s="2">
        <v>0</v>
      </c>
      <c r="M90" s="3"/>
      <c r="N90" s="2">
        <v>147.25</v>
      </c>
      <c r="O90" s="3"/>
      <c r="P90" s="2">
        <v>0</v>
      </c>
      <c r="Q90" s="3"/>
      <c r="R90" s="2">
        <v>0</v>
      </c>
      <c r="S90" s="3"/>
      <c r="T90" s="2">
        <v>0</v>
      </c>
      <c r="U90" s="3"/>
      <c r="V90" s="2">
        <v>0</v>
      </c>
      <c r="W90" s="3"/>
      <c r="X90" s="2">
        <v>0</v>
      </c>
      <c r="Y90" s="3"/>
      <c r="Z90" s="2">
        <v>0</v>
      </c>
      <c r="AA90" s="3"/>
      <c r="AB90" s="2">
        <v>0</v>
      </c>
      <c r="AC90" s="3"/>
      <c r="AD90" s="2">
        <v>0</v>
      </c>
      <c r="AE90" s="3"/>
      <c r="AF90" s="2">
        <v>0</v>
      </c>
      <c r="AG90" s="3"/>
      <c r="AH90" s="2">
        <f t="shared" si="6"/>
        <v>147.25</v>
      </c>
    </row>
    <row r="91" spans="1:34" x14ac:dyDescent="0.3">
      <c r="A91" s="1"/>
      <c r="B91" s="1"/>
      <c r="C91" s="1"/>
      <c r="D91" s="1"/>
      <c r="E91" s="1"/>
      <c r="F91" s="1"/>
      <c r="G91" s="1" t="s">
        <v>163</v>
      </c>
      <c r="H91" s="1"/>
      <c r="I91" s="1"/>
      <c r="J91" s="2">
        <v>0</v>
      </c>
      <c r="K91" s="3"/>
      <c r="L91" s="2">
        <v>0</v>
      </c>
      <c r="M91" s="3"/>
      <c r="N91" s="2">
        <v>0</v>
      </c>
      <c r="O91" s="3"/>
      <c r="P91" s="2">
        <v>0</v>
      </c>
      <c r="Q91" s="3"/>
      <c r="R91" s="2">
        <v>0</v>
      </c>
      <c r="S91" s="3"/>
      <c r="T91" s="2">
        <v>100</v>
      </c>
      <c r="U91" s="3"/>
      <c r="V91" s="2">
        <v>0</v>
      </c>
      <c r="W91" s="3"/>
      <c r="X91" s="2">
        <v>0</v>
      </c>
      <c r="Y91" s="3"/>
      <c r="Z91" s="2">
        <v>0</v>
      </c>
      <c r="AA91" s="3"/>
      <c r="AB91" s="2">
        <v>19.62</v>
      </c>
      <c r="AC91" s="3"/>
      <c r="AD91" s="2">
        <v>124.52</v>
      </c>
      <c r="AE91" s="3"/>
      <c r="AF91" s="2">
        <v>0</v>
      </c>
      <c r="AG91" s="3"/>
      <c r="AH91" s="2">
        <f t="shared" si="6"/>
        <v>244.14</v>
      </c>
    </row>
    <row r="92" spans="1:34" x14ac:dyDescent="0.3">
      <c r="A92" s="1"/>
      <c r="B92" s="1"/>
      <c r="C92" s="1"/>
      <c r="D92" s="1"/>
      <c r="E92" s="1"/>
      <c r="F92" s="1"/>
      <c r="G92" s="1" t="s">
        <v>164</v>
      </c>
      <c r="H92" s="1"/>
      <c r="I92" s="1"/>
      <c r="J92" s="2">
        <v>33.18</v>
      </c>
      <c r="K92" s="3"/>
      <c r="L92" s="2">
        <v>0</v>
      </c>
      <c r="M92" s="3"/>
      <c r="N92" s="2">
        <v>0</v>
      </c>
      <c r="O92" s="3"/>
      <c r="P92" s="2">
        <v>0</v>
      </c>
      <c r="Q92" s="3"/>
      <c r="R92" s="2">
        <v>0</v>
      </c>
      <c r="S92" s="3"/>
      <c r="T92" s="2">
        <v>0</v>
      </c>
      <c r="U92" s="3"/>
      <c r="V92" s="2">
        <v>0</v>
      </c>
      <c r="W92" s="3"/>
      <c r="X92" s="2">
        <v>0</v>
      </c>
      <c r="Y92" s="3"/>
      <c r="Z92" s="2">
        <v>0</v>
      </c>
      <c r="AA92" s="3"/>
      <c r="AB92" s="2">
        <v>196.29</v>
      </c>
      <c r="AC92" s="3"/>
      <c r="AD92" s="2">
        <v>0</v>
      </c>
      <c r="AE92" s="3"/>
      <c r="AF92" s="2">
        <v>78.849999999999994</v>
      </c>
      <c r="AG92" s="3"/>
      <c r="AH92" s="2">
        <f t="shared" si="6"/>
        <v>308.32</v>
      </c>
    </row>
    <row r="93" spans="1:34" x14ac:dyDescent="0.3">
      <c r="A93" s="1"/>
      <c r="B93" s="1"/>
      <c r="C93" s="1"/>
      <c r="D93" s="1"/>
      <c r="E93" s="1"/>
      <c r="F93" s="1"/>
      <c r="G93" s="1" t="s">
        <v>165</v>
      </c>
      <c r="H93" s="1"/>
      <c r="I93" s="1"/>
      <c r="J93" s="2">
        <v>0</v>
      </c>
      <c r="K93" s="3"/>
      <c r="L93" s="2">
        <v>177.5</v>
      </c>
      <c r="M93" s="3"/>
      <c r="N93" s="2">
        <v>136.94999999999999</v>
      </c>
      <c r="O93" s="3"/>
      <c r="P93" s="2">
        <v>0</v>
      </c>
      <c r="Q93" s="3"/>
      <c r="R93" s="2">
        <v>0</v>
      </c>
      <c r="S93" s="3"/>
      <c r="T93" s="2">
        <v>60</v>
      </c>
      <c r="U93" s="3"/>
      <c r="V93" s="2">
        <v>0</v>
      </c>
      <c r="W93" s="3"/>
      <c r="X93" s="2">
        <v>0</v>
      </c>
      <c r="Y93" s="3"/>
      <c r="Z93" s="2">
        <v>152.24</v>
      </c>
      <c r="AA93" s="3"/>
      <c r="AB93" s="2">
        <v>0</v>
      </c>
      <c r="AC93" s="3"/>
      <c r="AD93" s="2">
        <v>0</v>
      </c>
      <c r="AE93" s="3"/>
      <c r="AF93" s="2">
        <v>0</v>
      </c>
      <c r="AG93" s="3"/>
      <c r="AH93" s="2">
        <f t="shared" si="6"/>
        <v>526.69000000000005</v>
      </c>
    </row>
    <row r="94" spans="1:34" x14ac:dyDescent="0.3">
      <c r="A94" s="1"/>
      <c r="B94" s="1"/>
      <c r="C94" s="1"/>
      <c r="D94" s="1"/>
      <c r="E94" s="1"/>
      <c r="F94" s="1"/>
      <c r="G94" s="1" t="s">
        <v>166</v>
      </c>
      <c r="H94" s="1"/>
      <c r="I94" s="1"/>
      <c r="J94" s="2">
        <v>367</v>
      </c>
      <c r="K94" s="3"/>
      <c r="L94" s="2">
        <v>0</v>
      </c>
      <c r="M94" s="3"/>
      <c r="N94" s="2">
        <v>71.95</v>
      </c>
      <c r="O94" s="3"/>
      <c r="P94" s="2">
        <v>0</v>
      </c>
      <c r="Q94" s="3"/>
      <c r="R94" s="2">
        <v>0</v>
      </c>
      <c r="S94" s="3"/>
      <c r="T94" s="2">
        <v>0</v>
      </c>
      <c r="U94" s="3"/>
      <c r="V94" s="2">
        <v>0</v>
      </c>
      <c r="W94" s="3"/>
      <c r="X94" s="2">
        <v>0</v>
      </c>
      <c r="Y94" s="3"/>
      <c r="Z94" s="2">
        <v>0</v>
      </c>
      <c r="AA94" s="3"/>
      <c r="AB94" s="2">
        <v>0</v>
      </c>
      <c r="AC94" s="3"/>
      <c r="AD94" s="2">
        <v>0</v>
      </c>
      <c r="AE94" s="3"/>
      <c r="AF94" s="2">
        <v>0</v>
      </c>
      <c r="AG94" s="3"/>
      <c r="AH94" s="2">
        <f t="shared" si="6"/>
        <v>438.95</v>
      </c>
    </row>
    <row r="95" spans="1:34" x14ac:dyDescent="0.3">
      <c r="A95" s="1"/>
      <c r="B95" s="1"/>
      <c r="C95" s="1"/>
      <c r="D95" s="1"/>
      <c r="E95" s="1"/>
      <c r="F95" s="1"/>
      <c r="G95" s="1" t="s">
        <v>167</v>
      </c>
      <c r="H95" s="1"/>
      <c r="I95" s="1"/>
      <c r="J95" s="2">
        <v>0</v>
      </c>
      <c r="K95" s="3"/>
      <c r="L95" s="2">
        <v>25.29</v>
      </c>
      <c r="M95" s="3"/>
      <c r="N95" s="2">
        <v>0</v>
      </c>
      <c r="O95" s="3"/>
      <c r="P95" s="2">
        <v>0</v>
      </c>
      <c r="Q95" s="3"/>
      <c r="R95" s="2">
        <v>0</v>
      </c>
      <c r="S95" s="3"/>
      <c r="T95" s="2">
        <v>0</v>
      </c>
      <c r="U95" s="3"/>
      <c r="V95" s="2">
        <v>0</v>
      </c>
      <c r="W95" s="3"/>
      <c r="X95" s="2">
        <v>0</v>
      </c>
      <c r="Y95" s="3"/>
      <c r="Z95" s="2">
        <v>0</v>
      </c>
      <c r="AA95" s="3"/>
      <c r="AB95" s="2">
        <v>0</v>
      </c>
      <c r="AC95" s="3"/>
      <c r="AD95" s="2">
        <v>0</v>
      </c>
      <c r="AE95" s="3"/>
      <c r="AF95" s="2">
        <v>0</v>
      </c>
      <c r="AG95" s="3"/>
      <c r="AH95" s="2">
        <f t="shared" si="6"/>
        <v>25.29</v>
      </c>
    </row>
    <row r="96" spans="1:34" ht="15" thickBot="1" x14ac:dyDescent="0.35">
      <c r="A96" s="1"/>
      <c r="B96" s="1"/>
      <c r="C96" s="1"/>
      <c r="D96" s="1"/>
      <c r="E96" s="1"/>
      <c r="F96" s="1"/>
      <c r="G96" s="1" t="s">
        <v>94</v>
      </c>
      <c r="H96" s="1"/>
      <c r="I96" s="1"/>
      <c r="J96" s="4">
        <v>0</v>
      </c>
      <c r="K96" s="3"/>
      <c r="L96" s="4">
        <v>125</v>
      </c>
      <c r="M96" s="3"/>
      <c r="N96" s="4">
        <v>0</v>
      </c>
      <c r="O96" s="3"/>
      <c r="P96" s="4">
        <v>0</v>
      </c>
      <c r="Q96" s="3"/>
      <c r="R96" s="4">
        <v>0</v>
      </c>
      <c r="S96" s="3"/>
      <c r="T96" s="4">
        <v>0</v>
      </c>
      <c r="U96" s="3"/>
      <c r="V96" s="4">
        <v>0</v>
      </c>
      <c r="W96" s="3"/>
      <c r="X96" s="4">
        <v>0</v>
      </c>
      <c r="Y96" s="3"/>
      <c r="Z96" s="4">
        <v>0</v>
      </c>
      <c r="AA96" s="3"/>
      <c r="AB96" s="4">
        <v>0</v>
      </c>
      <c r="AC96" s="3"/>
      <c r="AD96" s="4">
        <v>0</v>
      </c>
      <c r="AE96" s="3"/>
      <c r="AF96" s="4">
        <v>0</v>
      </c>
      <c r="AG96" s="3"/>
      <c r="AH96" s="4">
        <f t="shared" si="6"/>
        <v>125</v>
      </c>
    </row>
    <row r="97" spans="1:34" x14ac:dyDescent="0.3">
      <c r="A97" s="1"/>
      <c r="B97" s="1"/>
      <c r="C97" s="1"/>
      <c r="D97" s="1"/>
      <c r="E97" s="1"/>
      <c r="F97" s="1" t="s">
        <v>95</v>
      </c>
      <c r="G97" s="1"/>
      <c r="H97" s="1"/>
      <c r="I97" s="1"/>
      <c r="J97" s="2">
        <f>ROUND(SUM(J81:J96),5)</f>
        <v>414.68</v>
      </c>
      <c r="K97" s="3"/>
      <c r="L97" s="2">
        <f>ROUND(SUM(L81:L96),5)</f>
        <v>9892.0400000000009</v>
      </c>
      <c r="M97" s="3"/>
      <c r="N97" s="2">
        <f>ROUND(SUM(N81:N96),5)</f>
        <v>861.53</v>
      </c>
      <c r="O97" s="3"/>
      <c r="P97" s="2">
        <f>ROUND(SUM(P81:P96),5)</f>
        <v>1313.53</v>
      </c>
      <c r="Q97" s="3"/>
      <c r="R97" s="2">
        <f>ROUND(SUM(R81:R96),5)</f>
        <v>4290.2</v>
      </c>
      <c r="S97" s="3"/>
      <c r="T97" s="2">
        <f>ROUND(SUM(T81:T96),5)</f>
        <v>160</v>
      </c>
      <c r="U97" s="3"/>
      <c r="V97" s="2">
        <f>ROUND(SUM(V81:V96),5)</f>
        <v>10</v>
      </c>
      <c r="W97" s="3"/>
      <c r="X97" s="2">
        <f>ROUND(SUM(X81:X96),5)</f>
        <v>0</v>
      </c>
      <c r="Y97" s="3"/>
      <c r="Z97" s="2">
        <f>ROUND(SUM(Z81:Z96),5)</f>
        <v>152.24</v>
      </c>
      <c r="AA97" s="3"/>
      <c r="AB97" s="2">
        <f>ROUND(SUM(AB81:AB96),5)</f>
        <v>2293.0700000000002</v>
      </c>
      <c r="AC97" s="3"/>
      <c r="AD97" s="2">
        <f>ROUND(SUM(AD81:AD96),5)</f>
        <v>250.66</v>
      </c>
      <c r="AE97" s="3"/>
      <c r="AF97" s="2">
        <f>ROUND(SUM(AF81:AF96),5)</f>
        <v>78.849999999999994</v>
      </c>
      <c r="AG97" s="3"/>
      <c r="AH97" s="2">
        <f t="shared" si="6"/>
        <v>19716.8</v>
      </c>
    </row>
    <row r="98" spans="1:34" x14ac:dyDescent="0.3">
      <c r="A98" s="1"/>
      <c r="B98" s="1"/>
      <c r="C98" s="1"/>
      <c r="D98" s="1"/>
      <c r="E98" s="1"/>
      <c r="F98" s="1" t="s">
        <v>96</v>
      </c>
      <c r="G98" s="1"/>
      <c r="H98" s="1"/>
      <c r="I98" s="1"/>
      <c r="J98" s="2"/>
      <c r="K98" s="3"/>
      <c r="L98" s="2"/>
      <c r="M98" s="3"/>
      <c r="N98" s="2"/>
      <c r="O98" s="3"/>
      <c r="P98" s="2"/>
      <c r="Q98" s="3"/>
      <c r="R98" s="2"/>
      <c r="S98" s="3"/>
      <c r="T98" s="2"/>
      <c r="U98" s="3"/>
      <c r="V98" s="2"/>
      <c r="W98" s="3"/>
      <c r="X98" s="2"/>
      <c r="Y98" s="3"/>
      <c r="Z98" s="2"/>
      <c r="AA98" s="3"/>
      <c r="AB98" s="2"/>
      <c r="AC98" s="3"/>
      <c r="AD98" s="2"/>
      <c r="AE98" s="3"/>
      <c r="AF98" s="2"/>
      <c r="AG98" s="3"/>
      <c r="AH98" s="2"/>
    </row>
    <row r="99" spans="1:34" x14ac:dyDescent="0.3">
      <c r="A99" s="1"/>
      <c r="B99" s="1"/>
      <c r="C99" s="1"/>
      <c r="D99" s="1"/>
      <c r="E99" s="1"/>
      <c r="F99" s="1"/>
      <c r="G99" s="1" t="s">
        <v>168</v>
      </c>
      <c r="H99" s="1"/>
      <c r="I99" s="1"/>
      <c r="J99" s="2">
        <v>0</v>
      </c>
      <c r="K99" s="3"/>
      <c r="L99" s="2">
        <v>0</v>
      </c>
      <c r="M99" s="3"/>
      <c r="N99" s="2">
        <v>0</v>
      </c>
      <c r="O99" s="3"/>
      <c r="P99" s="2">
        <v>197.3</v>
      </c>
      <c r="Q99" s="3"/>
      <c r="R99" s="2">
        <v>0</v>
      </c>
      <c r="S99" s="3"/>
      <c r="T99" s="2">
        <v>0</v>
      </c>
      <c r="U99" s="3"/>
      <c r="V99" s="2">
        <v>0</v>
      </c>
      <c r="W99" s="3"/>
      <c r="X99" s="2">
        <v>0</v>
      </c>
      <c r="Y99" s="3"/>
      <c r="Z99" s="2">
        <v>0</v>
      </c>
      <c r="AA99" s="3"/>
      <c r="AB99" s="2">
        <v>0</v>
      </c>
      <c r="AC99" s="3"/>
      <c r="AD99" s="2">
        <v>0</v>
      </c>
      <c r="AE99" s="3"/>
      <c r="AF99" s="2">
        <v>0</v>
      </c>
      <c r="AG99" s="3"/>
      <c r="AH99" s="2">
        <f t="shared" ref="AH99:AH121" si="7">ROUND(SUM(J99:AF99),5)</f>
        <v>197.3</v>
      </c>
    </row>
    <row r="100" spans="1:34" x14ac:dyDescent="0.3">
      <c r="A100" s="1"/>
      <c r="B100" s="1"/>
      <c r="C100" s="1"/>
      <c r="D100" s="1"/>
      <c r="E100" s="1"/>
      <c r="F100" s="1"/>
      <c r="G100" s="1" t="s">
        <v>169</v>
      </c>
      <c r="H100" s="1"/>
      <c r="I100" s="1"/>
      <c r="J100" s="2">
        <v>0</v>
      </c>
      <c r="K100" s="3"/>
      <c r="L100" s="2">
        <v>0</v>
      </c>
      <c r="M100" s="3"/>
      <c r="N100" s="2">
        <v>0</v>
      </c>
      <c r="O100" s="3"/>
      <c r="P100" s="2">
        <v>0</v>
      </c>
      <c r="Q100" s="3"/>
      <c r="R100" s="2">
        <v>0</v>
      </c>
      <c r="S100" s="3"/>
      <c r="T100" s="2">
        <v>0</v>
      </c>
      <c r="U100" s="3"/>
      <c r="V100" s="2">
        <v>0</v>
      </c>
      <c r="W100" s="3"/>
      <c r="X100" s="2">
        <v>0</v>
      </c>
      <c r="Y100" s="3"/>
      <c r="Z100" s="2">
        <v>3349.69</v>
      </c>
      <c r="AA100" s="3"/>
      <c r="AB100" s="2">
        <v>0</v>
      </c>
      <c r="AC100" s="3"/>
      <c r="AD100" s="2">
        <v>0</v>
      </c>
      <c r="AE100" s="3"/>
      <c r="AF100" s="2">
        <v>0</v>
      </c>
      <c r="AG100" s="3"/>
      <c r="AH100" s="2">
        <f t="shared" si="7"/>
        <v>3349.69</v>
      </c>
    </row>
    <row r="101" spans="1:34" x14ac:dyDescent="0.3">
      <c r="A101" s="1"/>
      <c r="B101" s="1"/>
      <c r="C101" s="1"/>
      <c r="D101" s="1"/>
      <c r="E101" s="1"/>
      <c r="F101" s="1"/>
      <c r="G101" s="1" t="s">
        <v>97</v>
      </c>
      <c r="H101" s="1"/>
      <c r="I101" s="1"/>
      <c r="J101" s="2">
        <v>0</v>
      </c>
      <c r="K101" s="3"/>
      <c r="L101" s="2">
        <v>4435.8100000000004</v>
      </c>
      <c r="M101" s="3"/>
      <c r="N101" s="2">
        <v>0</v>
      </c>
      <c r="O101" s="3"/>
      <c r="P101" s="2">
        <v>27.5</v>
      </c>
      <c r="Q101" s="3"/>
      <c r="R101" s="2">
        <v>451.3</v>
      </c>
      <c r="S101" s="3"/>
      <c r="T101" s="2">
        <v>0</v>
      </c>
      <c r="U101" s="3"/>
      <c r="V101" s="2">
        <v>0</v>
      </c>
      <c r="W101" s="3"/>
      <c r="X101" s="2">
        <v>0</v>
      </c>
      <c r="Y101" s="3"/>
      <c r="Z101" s="2">
        <v>81.2</v>
      </c>
      <c r="AA101" s="3"/>
      <c r="AB101" s="2">
        <v>21.67</v>
      </c>
      <c r="AC101" s="3"/>
      <c r="AD101" s="2">
        <v>137.51</v>
      </c>
      <c r="AE101" s="3"/>
      <c r="AF101" s="2">
        <v>0</v>
      </c>
      <c r="AG101" s="3"/>
      <c r="AH101" s="2">
        <f t="shared" si="7"/>
        <v>5154.99</v>
      </c>
    </row>
    <row r="102" spans="1:34" x14ac:dyDescent="0.3">
      <c r="A102" s="1"/>
      <c r="B102" s="1"/>
      <c r="C102" s="1"/>
      <c r="D102" s="1"/>
      <c r="E102" s="1"/>
      <c r="F102" s="1"/>
      <c r="G102" s="1" t="s">
        <v>98</v>
      </c>
      <c r="H102" s="1"/>
      <c r="I102" s="1"/>
      <c r="J102" s="2">
        <v>87.4</v>
      </c>
      <c r="K102" s="3"/>
      <c r="L102" s="2">
        <v>233.65</v>
      </c>
      <c r="M102" s="3"/>
      <c r="N102" s="2">
        <v>0</v>
      </c>
      <c r="O102" s="3"/>
      <c r="P102" s="2">
        <v>0</v>
      </c>
      <c r="Q102" s="3"/>
      <c r="R102" s="2">
        <v>271</v>
      </c>
      <c r="S102" s="3"/>
      <c r="T102" s="2">
        <v>0</v>
      </c>
      <c r="U102" s="3"/>
      <c r="V102" s="2">
        <v>0</v>
      </c>
      <c r="W102" s="3"/>
      <c r="X102" s="2">
        <v>0</v>
      </c>
      <c r="Y102" s="3"/>
      <c r="Z102" s="2">
        <v>0</v>
      </c>
      <c r="AA102" s="3"/>
      <c r="AB102" s="2">
        <v>16.850000000000001</v>
      </c>
      <c r="AC102" s="3"/>
      <c r="AD102" s="2">
        <v>106.9</v>
      </c>
      <c r="AE102" s="3"/>
      <c r="AF102" s="2">
        <v>0</v>
      </c>
      <c r="AG102" s="3"/>
      <c r="AH102" s="2">
        <f t="shared" si="7"/>
        <v>715.8</v>
      </c>
    </row>
    <row r="103" spans="1:34" x14ac:dyDescent="0.3">
      <c r="A103" s="1"/>
      <c r="B103" s="1"/>
      <c r="C103" s="1"/>
      <c r="D103" s="1"/>
      <c r="E103" s="1"/>
      <c r="F103" s="1"/>
      <c r="G103" s="1" t="s">
        <v>99</v>
      </c>
      <c r="H103" s="1"/>
      <c r="I103" s="1"/>
      <c r="J103" s="2">
        <v>0</v>
      </c>
      <c r="K103" s="3"/>
      <c r="L103" s="2">
        <v>0</v>
      </c>
      <c r="M103" s="3"/>
      <c r="N103" s="2">
        <v>0</v>
      </c>
      <c r="O103" s="3"/>
      <c r="P103" s="2">
        <v>0</v>
      </c>
      <c r="Q103" s="3"/>
      <c r="R103" s="2">
        <v>753.19</v>
      </c>
      <c r="S103" s="3"/>
      <c r="T103" s="2">
        <v>2516.52</v>
      </c>
      <c r="U103" s="3"/>
      <c r="V103" s="2">
        <v>11359.11</v>
      </c>
      <c r="W103" s="3"/>
      <c r="X103" s="2">
        <v>0</v>
      </c>
      <c r="Y103" s="3"/>
      <c r="Z103" s="2">
        <v>2516.52</v>
      </c>
      <c r="AA103" s="3"/>
      <c r="AB103" s="2">
        <v>0</v>
      </c>
      <c r="AC103" s="3"/>
      <c r="AD103" s="2">
        <v>0</v>
      </c>
      <c r="AE103" s="3"/>
      <c r="AF103" s="2">
        <v>236.38</v>
      </c>
      <c r="AG103" s="3"/>
      <c r="AH103" s="2">
        <f t="shared" si="7"/>
        <v>17381.72</v>
      </c>
    </row>
    <row r="104" spans="1:34" x14ac:dyDescent="0.3">
      <c r="A104" s="1"/>
      <c r="B104" s="1"/>
      <c r="C104" s="1"/>
      <c r="D104" s="1"/>
      <c r="E104" s="1"/>
      <c r="F104" s="1"/>
      <c r="G104" s="1" t="s">
        <v>170</v>
      </c>
      <c r="H104" s="1"/>
      <c r="I104" s="1"/>
      <c r="J104" s="2">
        <v>0</v>
      </c>
      <c r="K104" s="3"/>
      <c r="L104" s="2">
        <v>105.46</v>
      </c>
      <c r="M104" s="3"/>
      <c r="N104" s="2">
        <v>0</v>
      </c>
      <c r="O104" s="3"/>
      <c r="P104" s="2">
        <v>0</v>
      </c>
      <c r="Q104" s="3"/>
      <c r="R104" s="2">
        <v>0</v>
      </c>
      <c r="S104" s="3"/>
      <c r="T104" s="2">
        <v>100</v>
      </c>
      <c r="U104" s="3"/>
      <c r="V104" s="2">
        <v>200.72</v>
      </c>
      <c r="W104" s="3"/>
      <c r="X104" s="2">
        <v>0</v>
      </c>
      <c r="Y104" s="3"/>
      <c r="Z104" s="2">
        <v>158.19999999999999</v>
      </c>
      <c r="AA104" s="3"/>
      <c r="AB104" s="2">
        <v>222.34</v>
      </c>
      <c r="AC104" s="3"/>
      <c r="AD104" s="2">
        <v>103.66</v>
      </c>
      <c r="AE104" s="3"/>
      <c r="AF104" s="2">
        <v>0</v>
      </c>
      <c r="AG104" s="3"/>
      <c r="AH104" s="2">
        <f t="shared" si="7"/>
        <v>890.38</v>
      </c>
    </row>
    <row r="105" spans="1:34" ht="15" thickBot="1" x14ac:dyDescent="0.35">
      <c r="A105" s="1"/>
      <c r="B105" s="1"/>
      <c r="C105" s="1"/>
      <c r="D105" s="1"/>
      <c r="E105" s="1"/>
      <c r="F105" s="1"/>
      <c r="G105" s="1" t="s">
        <v>171</v>
      </c>
      <c r="H105" s="1"/>
      <c r="I105" s="1"/>
      <c r="J105" s="4">
        <v>0</v>
      </c>
      <c r="K105" s="3"/>
      <c r="L105" s="4">
        <v>1760.94</v>
      </c>
      <c r="M105" s="3"/>
      <c r="N105" s="4">
        <v>0</v>
      </c>
      <c r="O105" s="3"/>
      <c r="P105" s="4">
        <v>0</v>
      </c>
      <c r="Q105" s="3"/>
      <c r="R105" s="4">
        <v>0</v>
      </c>
      <c r="S105" s="3"/>
      <c r="T105" s="4">
        <v>0</v>
      </c>
      <c r="U105" s="3"/>
      <c r="V105" s="4">
        <v>0</v>
      </c>
      <c r="W105" s="3"/>
      <c r="X105" s="4">
        <v>0</v>
      </c>
      <c r="Y105" s="3"/>
      <c r="Z105" s="4">
        <v>0</v>
      </c>
      <c r="AA105" s="3"/>
      <c r="AB105" s="4">
        <v>0</v>
      </c>
      <c r="AC105" s="3"/>
      <c r="AD105" s="4">
        <v>0</v>
      </c>
      <c r="AE105" s="3"/>
      <c r="AF105" s="4">
        <v>0</v>
      </c>
      <c r="AG105" s="3"/>
      <c r="AH105" s="4">
        <f t="shared" si="7"/>
        <v>1760.94</v>
      </c>
    </row>
    <row r="106" spans="1:34" x14ac:dyDescent="0.3">
      <c r="A106" s="1"/>
      <c r="B106" s="1"/>
      <c r="C106" s="1"/>
      <c r="D106" s="1"/>
      <c r="E106" s="1"/>
      <c r="F106" s="1" t="s">
        <v>100</v>
      </c>
      <c r="G106" s="1"/>
      <c r="H106" s="1"/>
      <c r="I106" s="1"/>
      <c r="J106" s="2">
        <f>ROUND(SUM(J98:J105),5)</f>
        <v>87.4</v>
      </c>
      <c r="K106" s="3"/>
      <c r="L106" s="2">
        <f>ROUND(SUM(L98:L105),5)</f>
        <v>6535.86</v>
      </c>
      <c r="M106" s="3"/>
      <c r="N106" s="2">
        <f>ROUND(SUM(N98:N105),5)</f>
        <v>0</v>
      </c>
      <c r="O106" s="3"/>
      <c r="P106" s="2">
        <f>ROUND(SUM(P98:P105),5)</f>
        <v>224.8</v>
      </c>
      <c r="Q106" s="3"/>
      <c r="R106" s="2">
        <f>ROUND(SUM(R98:R105),5)</f>
        <v>1475.49</v>
      </c>
      <c r="S106" s="3"/>
      <c r="T106" s="2">
        <f>ROUND(SUM(T98:T105),5)</f>
        <v>2616.52</v>
      </c>
      <c r="U106" s="3"/>
      <c r="V106" s="2">
        <f>ROUND(SUM(V98:V105),5)</f>
        <v>11559.83</v>
      </c>
      <c r="W106" s="3"/>
      <c r="X106" s="2">
        <f>ROUND(SUM(X98:X105),5)</f>
        <v>0</v>
      </c>
      <c r="Y106" s="3"/>
      <c r="Z106" s="2">
        <f>ROUND(SUM(Z98:Z105),5)</f>
        <v>6105.61</v>
      </c>
      <c r="AA106" s="3"/>
      <c r="AB106" s="2">
        <f>ROUND(SUM(AB98:AB105),5)</f>
        <v>260.86</v>
      </c>
      <c r="AC106" s="3"/>
      <c r="AD106" s="2">
        <f>ROUND(SUM(AD98:AD105),5)</f>
        <v>348.07</v>
      </c>
      <c r="AE106" s="3"/>
      <c r="AF106" s="2">
        <f>ROUND(SUM(AF98:AF105),5)</f>
        <v>236.38</v>
      </c>
      <c r="AG106" s="3"/>
      <c r="AH106" s="2">
        <f t="shared" si="7"/>
        <v>29450.82</v>
      </c>
    </row>
    <row r="107" spans="1:34" x14ac:dyDescent="0.3">
      <c r="A107" s="1"/>
      <c r="B107" s="1"/>
      <c r="C107" s="1"/>
      <c r="D107" s="1"/>
      <c r="E107" s="1"/>
      <c r="F107" s="1" t="s">
        <v>101</v>
      </c>
      <c r="G107" s="1"/>
      <c r="H107" s="1"/>
      <c r="I107" s="1"/>
      <c r="J107" s="2">
        <v>2332.5700000000002</v>
      </c>
      <c r="K107" s="3"/>
      <c r="L107" s="2">
        <v>4431.07</v>
      </c>
      <c r="M107" s="3"/>
      <c r="N107" s="2">
        <v>4377.75</v>
      </c>
      <c r="O107" s="3"/>
      <c r="P107" s="2">
        <v>3801.69</v>
      </c>
      <c r="Q107" s="3"/>
      <c r="R107" s="2">
        <v>4022.87</v>
      </c>
      <c r="S107" s="3"/>
      <c r="T107" s="2">
        <v>2327.46</v>
      </c>
      <c r="U107" s="3"/>
      <c r="V107" s="2">
        <v>8770.17</v>
      </c>
      <c r="W107" s="3"/>
      <c r="X107" s="2">
        <v>575.09</v>
      </c>
      <c r="Y107" s="3"/>
      <c r="Z107" s="2">
        <v>5876.24</v>
      </c>
      <c r="AA107" s="3"/>
      <c r="AB107" s="2">
        <v>6058.33</v>
      </c>
      <c r="AC107" s="3"/>
      <c r="AD107" s="2">
        <v>2057.88</v>
      </c>
      <c r="AE107" s="3"/>
      <c r="AF107" s="2">
        <v>2610.4699999999998</v>
      </c>
      <c r="AG107" s="3"/>
      <c r="AH107" s="2">
        <f t="shared" si="7"/>
        <v>47241.59</v>
      </c>
    </row>
    <row r="108" spans="1:34" x14ac:dyDescent="0.3">
      <c r="A108" s="1"/>
      <c r="B108" s="1"/>
      <c r="C108" s="1"/>
      <c r="D108" s="1"/>
      <c r="E108" s="1"/>
      <c r="F108" s="1" t="s">
        <v>102</v>
      </c>
      <c r="G108" s="1"/>
      <c r="H108" s="1"/>
      <c r="I108" s="1"/>
      <c r="J108" s="2">
        <v>321.2</v>
      </c>
      <c r="K108" s="3"/>
      <c r="L108" s="2">
        <v>197.5</v>
      </c>
      <c r="M108" s="3"/>
      <c r="N108" s="2">
        <v>306.48</v>
      </c>
      <c r="O108" s="3"/>
      <c r="P108" s="2">
        <v>22</v>
      </c>
      <c r="Q108" s="3"/>
      <c r="R108" s="2">
        <v>27</v>
      </c>
      <c r="S108" s="3"/>
      <c r="T108" s="2">
        <v>22</v>
      </c>
      <c r="U108" s="3"/>
      <c r="V108" s="2">
        <v>0</v>
      </c>
      <c r="W108" s="3"/>
      <c r="X108" s="2">
        <v>22</v>
      </c>
      <c r="Y108" s="3"/>
      <c r="Z108" s="2">
        <v>0</v>
      </c>
      <c r="AA108" s="3"/>
      <c r="AB108" s="2">
        <v>44</v>
      </c>
      <c r="AC108" s="3"/>
      <c r="AD108" s="2">
        <v>0</v>
      </c>
      <c r="AE108" s="3"/>
      <c r="AF108" s="2">
        <v>22</v>
      </c>
      <c r="AG108" s="3"/>
      <c r="AH108" s="2">
        <f t="shared" si="7"/>
        <v>984.18</v>
      </c>
    </row>
    <row r="109" spans="1:34" x14ac:dyDescent="0.3">
      <c r="A109" s="1"/>
      <c r="B109" s="1"/>
      <c r="C109" s="1"/>
      <c r="D109" s="1"/>
      <c r="E109" s="1"/>
      <c r="F109" s="1" t="s">
        <v>103</v>
      </c>
      <c r="G109" s="1"/>
      <c r="H109" s="1"/>
      <c r="I109" s="1"/>
      <c r="J109" s="2">
        <v>0</v>
      </c>
      <c r="K109" s="3"/>
      <c r="L109" s="2">
        <v>0</v>
      </c>
      <c r="M109" s="3"/>
      <c r="N109" s="2">
        <v>0</v>
      </c>
      <c r="O109" s="3"/>
      <c r="P109" s="2">
        <v>0</v>
      </c>
      <c r="Q109" s="3"/>
      <c r="R109" s="2">
        <v>8763.6299999999992</v>
      </c>
      <c r="S109" s="3"/>
      <c r="T109" s="2">
        <v>0</v>
      </c>
      <c r="U109" s="3"/>
      <c r="V109" s="2">
        <v>0</v>
      </c>
      <c r="W109" s="3"/>
      <c r="X109" s="2">
        <v>0</v>
      </c>
      <c r="Y109" s="3"/>
      <c r="Z109" s="2">
        <v>0</v>
      </c>
      <c r="AA109" s="3"/>
      <c r="AB109" s="2">
        <v>0</v>
      </c>
      <c r="AC109" s="3"/>
      <c r="AD109" s="2">
        <v>37249.96</v>
      </c>
      <c r="AE109" s="3"/>
      <c r="AF109" s="2">
        <v>0</v>
      </c>
      <c r="AG109" s="3"/>
      <c r="AH109" s="2">
        <f t="shared" si="7"/>
        <v>46013.59</v>
      </c>
    </row>
    <row r="110" spans="1:34" x14ac:dyDescent="0.3">
      <c r="A110" s="1"/>
      <c r="B110" s="1"/>
      <c r="C110" s="1"/>
      <c r="D110" s="1"/>
      <c r="E110" s="1"/>
      <c r="F110" s="1" t="s">
        <v>172</v>
      </c>
      <c r="G110" s="1"/>
      <c r="H110" s="1"/>
      <c r="I110" s="1"/>
      <c r="J110" s="2">
        <v>0</v>
      </c>
      <c r="K110" s="3"/>
      <c r="L110" s="2">
        <v>0</v>
      </c>
      <c r="M110" s="3"/>
      <c r="N110" s="2">
        <v>0</v>
      </c>
      <c r="O110" s="3"/>
      <c r="P110" s="2">
        <v>0</v>
      </c>
      <c r="Q110" s="3"/>
      <c r="R110" s="2">
        <v>0</v>
      </c>
      <c r="S110" s="3"/>
      <c r="T110" s="2">
        <v>0</v>
      </c>
      <c r="U110" s="3"/>
      <c r="V110" s="2">
        <v>0</v>
      </c>
      <c r="W110" s="3"/>
      <c r="X110" s="2">
        <v>0</v>
      </c>
      <c r="Y110" s="3"/>
      <c r="Z110" s="2">
        <v>87534</v>
      </c>
      <c r="AA110" s="3"/>
      <c r="AB110" s="2">
        <v>0</v>
      </c>
      <c r="AC110" s="3"/>
      <c r="AD110" s="2">
        <v>0</v>
      </c>
      <c r="AE110" s="3"/>
      <c r="AF110" s="2">
        <v>0</v>
      </c>
      <c r="AG110" s="3"/>
      <c r="AH110" s="2">
        <f t="shared" si="7"/>
        <v>87534</v>
      </c>
    </row>
    <row r="111" spans="1:34" x14ac:dyDescent="0.3">
      <c r="A111" s="1"/>
      <c r="B111" s="1"/>
      <c r="C111" s="1"/>
      <c r="D111" s="1"/>
      <c r="E111" s="1"/>
      <c r="F111" s="1" t="s">
        <v>104</v>
      </c>
      <c r="G111" s="1"/>
      <c r="H111" s="1"/>
      <c r="I111" s="1"/>
      <c r="J111" s="2">
        <v>113.47</v>
      </c>
      <c r="K111" s="3"/>
      <c r="L111" s="2">
        <v>675.81</v>
      </c>
      <c r="M111" s="3"/>
      <c r="N111" s="2">
        <v>122.09</v>
      </c>
      <c r="O111" s="3"/>
      <c r="P111" s="2">
        <v>720.94</v>
      </c>
      <c r="Q111" s="3"/>
      <c r="R111" s="2">
        <v>1099.8800000000001</v>
      </c>
      <c r="S111" s="3"/>
      <c r="T111" s="2">
        <v>298.74</v>
      </c>
      <c r="U111" s="3"/>
      <c r="V111" s="2">
        <v>528.22</v>
      </c>
      <c r="W111" s="3"/>
      <c r="X111" s="2">
        <v>120.13</v>
      </c>
      <c r="Y111" s="3"/>
      <c r="Z111" s="2">
        <v>680.33</v>
      </c>
      <c r="AA111" s="3"/>
      <c r="AB111" s="2">
        <v>316.19</v>
      </c>
      <c r="AC111" s="3"/>
      <c r="AD111" s="2">
        <v>27.63</v>
      </c>
      <c r="AE111" s="3"/>
      <c r="AF111" s="2">
        <v>0</v>
      </c>
      <c r="AG111" s="3"/>
      <c r="AH111" s="2">
        <f t="shared" si="7"/>
        <v>4703.43</v>
      </c>
    </row>
    <row r="112" spans="1:34" x14ac:dyDescent="0.3">
      <c r="A112" s="1"/>
      <c r="B112" s="1"/>
      <c r="C112" s="1"/>
      <c r="D112" s="1"/>
      <c r="E112" s="1"/>
      <c r="F112" s="1" t="s">
        <v>105</v>
      </c>
      <c r="G112" s="1"/>
      <c r="H112" s="1"/>
      <c r="I112" s="1"/>
      <c r="J112" s="2">
        <v>0</v>
      </c>
      <c r="K112" s="3"/>
      <c r="L112" s="2">
        <v>0</v>
      </c>
      <c r="M112" s="3"/>
      <c r="N112" s="2">
        <v>0</v>
      </c>
      <c r="O112" s="3"/>
      <c r="P112" s="2">
        <v>266.98</v>
      </c>
      <c r="Q112" s="3"/>
      <c r="R112" s="2">
        <v>0</v>
      </c>
      <c r="S112" s="3"/>
      <c r="T112" s="2">
        <v>0</v>
      </c>
      <c r="U112" s="3"/>
      <c r="V112" s="2">
        <v>116.96</v>
      </c>
      <c r="W112" s="3"/>
      <c r="X112" s="2">
        <v>0</v>
      </c>
      <c r="Y112" s="3"/>
      <c r="Z112" s="2">
        <v>0</v>
      </c>
      <c r="AA112" s="3"/>
      <c r="AB112" s="2">
        <v>147.63999999999999</v>
      </c>
      <c r="AC112" s="3"/>
      <c r="AD112" s="2">
        <v>0</v>
      </c>
      <c r="AE112" s="3"/>
      <c r="AF112" s="2">
        <v>0</v>
      </c>
      <c r="AG112" s="3"/>
      <c r="AH112" s="2">
        <f t="shared" si="7"/>
        <v>531.58000000000004</v>
      </c>
    </row>
    <row r="113" spans="1:34" x14ac:dyDescent="0.3">
      <c r="A113" s="1"/>
      <c r="B113" s="1"/>
      <c r="C113" s="1"/>
      <c r="D113" s="1"/>
      <c r="E113" s="1"/>
      <c r="F113" s="1" t="s">
        <v>106</v>
      </c>
      <c r="G113" s="1"/>
      <c r="H113" s="1"/>
      <c r="I113" s="1"/>
      <c r="J113" s="2">
        <v>0</v>
      </c>
      <c r="K113" s="3"/>
      <c r="L113" s="2">
        <v>1083.3800000000001</v>
      </c>
      <c r="M113" s="3"/>
      <c r="N113" s="2">
        <v>726.28</v>
      </c>
      <c r="O113" s="3"/>
      <c r="P113" s="2">
        <v>975.5</v>
      </c>
      <c r="Q113" s="3"/>
      <c r="R113" s="2">
        <v>524.37</v>
      </c>
      <c r="S113" s="3"/>
      <c r="T113" s="2">
        <v>52.61</v>
      </c>
      <c r="U113" s="3"/>
      <c r="V113" s="2">
        <v>2504.69</v>
      </c>
      <c r="W113" s="3"/>
      <c r="X113" s="2">
        <v>1053.92</v>
      </c>
      <c r="Y113" s="3"/>
      <c r="Z113" s="2">
        <v>3311.63</v>
      </c>
      <c r="AA113" s="3"/>
      <c r="AB113" s="2">
        <v>1479.74</v>
      </c>
      <c r="AC113" s="3"/>
      <c r="AD113" s="2">
        <v>657.31</v>
      </c>
      <c r="AE113" s="3"/>
      <c r="AF113" s="2">
        <v>768.4</v>
      </c>
      <c r="AG113" s="3"/>
      <c r="AH113" s="2">
        <f t="shared" si="7"/>
        <v>13137.83</v>
      </c>
    </row>
    <row r="114" spans="1:34" x14ac:dyDescent="0.3">
      <c r="A114" s="1"/>
      <c r="B114" s="1"/>
      <c r="C114" s="1"/>
      <c r="D114" s="1"/>
      <c r="E114" s="1"/>
      <c r="F114" s="1" t="s">
        <v>107</v>
      </c>
      <c r="G114" s="1"/>
      <c r="H114" s="1"/>
      <c r="I114" s="1"/>
      <c r="J114" s="2">
        <v>0</v>
      </c>
      <c r="K114" s="3"/>
      <c r="L114" s="2">
        <v>80</v>
      </c>
      <c r="M114" s="3"/>
      <c r="N114" s="2">
        <v>0</v>
      </c>
      <c r="O114" s="3"/>
      <c r="P114" s="2">
        <v>2623</v>
      </c>
      <c r="Q114" s="3"/>
      <c r="R114" s="2">
        <v>0</v>
      </c>
      <c r="S114" s="3"/>
      <c r="T114" s="2">
        <v>0</v>
      </c>
      <c r="U114" s="3"/>
      <c r="V114" s="2">
        <v>645</v>
      </c>
      <c r="W114" s="3"/>
      <c r="X114" s="2">
        <v>645</v>
      </c>
      <c r="Y114" s="3"/>
      <c r="Z114" s="2">
        <v>445</v>
      </c>
      <c r="AA114" s="3"/>
      <c r="AB114" s="2">
        <v>0</v>
      </c>
      <c r="AC114" s="3"/>
      <c r="AD114" s="2">
        <v>0</v>
      </c>
      <c r="AE114" s="3"/>
      <c r="AF114" s="2">
        <v>0</v>
      </c>
      <c r="AG114" s="3"/>
      <c r="AH114" s="2">
        <f t="shared" si="7"/>
        <v>4438</v>
      </c>
    </row>
    <row r="115" spans="1:34" x14ac:dyDescent="0.3">
      <c r="A115" s="1"/>
      <c r="B115" s="1"/>
      <c r="C115" s="1"/>
      <c r="D115" s="1"/>
      <c r="E115" s="1"/>
      <c r="F115" s="1" t="s">
        <v>109</v>
      </c>
      <c r="G115" s="1"/>
      <c r="H115" s="1"/>
      <c r="I115" s="1"/>
      <c r="J115" s="2">
        <v>0</v>
      </c>
      <c r="K115" s="3"/>
      <c r="L115" s="2">
        <v>33185.25</v>
      </c>
      <c r="M115" s="3"/>
      <c r="N115" s="2">
        <v>3745</v>
      </c>
      <c r="O115" s="3"/>
      <c r="P115" s="2">
        <v>0</v>
      </c>
      <c r="Q115" s="3"/>
      <c r="R115" s="2">
        <v>40171.050000000003</v>
      </c>
      <c r="S115" s="3"/>
      <c r="T115" s="2">
        <v>0</v>
      </c>
      <c r="U115" s="3"/>
      <c r="V115" s="2">
        <v>0</v>
      </c>
      <c r="W115" s="3"/>
      <c r="X115" s="2">
        <v>31505.25</v>
      </c>
      <c r="Y115" s="3"/>
      <c r="Z115" s="2">
        <v>0</v>
      </c>
      <c r="AA115" s="3"/>
      <c r="AB115" s="2">
        <v>0</v>
      </c>
      <c r="AC115" s="3"/>
      <c r="AD115" s="2">
        <v>0</v>
      </c>
      <c r="AE115" s="3"/>
      <c r="AF115" s="2">
        <v>0</v>
      </c>
      <c r="AG115" s="3"/>
      <c r="AH115" s="2">
        <f t="shared" si="7"/>
        <v>108606.55</v>
      </c>
    </row>
    <row r="116" spans="1:34" x14ac:dyDescent="0.3">
      <c r="A116" s="1"/>
      <c r="B116" s="1"/>
      <c r="C116" s="1"/>
      <c r="D116" s="1"/>
      <c r="E116" s="1"/>
      <c r="F116" s="1" t="s">
        <v>110</v>
      </c>
      <c r="G116" s="1"/>
      <c r="H116" s="1"/>
      <c r="I116" s="1"/>
      <c r="J116" s="2">
        <v>-670.5</v>
      </c>
      <c r="K116" s="3"/>
      <c r="L116" s="2">
        <v>644.73</v>
      </c>
      <c r="M116" s="3"/>
      <c r="N116" s="2">
        <v>-573.75</v>
      </c>
      <c r="O116" s="3"/>
      <c r="P116" s="2">
        <v>0</v>
      </c>
      <c r="Q116" s="3"/>
      <c r="R116" s="2">
        <v>0</v>
      </c>
      <c r="S116" s="3"/>
      <c r="T116" s="2">
        <v>0</v>
      </c>
      <c r="U116" s="3"/>
      <c r="V116" s="2">
        <v>0</v>
      </c>
      <c r="W116" s="3"/>
      <c r="X116" s="2">
        <v>0</v>
      </c>
      <c r="Y116" s="3"/>
      <c r="Z116" s="2">
        <v>318</v>
      </c>
      <c r="AA116" s="3"/>
      <c r="AB116" s="2">
        <v>26607.86</v>
      </c>
      <c r="AC116" s="3"/>
      <c r="AD116" s="2">
        <v>1202.3599999999999</v>
      </c>
      <c r="AE116" s="3"/>
      <c r="AF116" s="2">
        <v>0</v>
      </c>
      <c r="AG116" s="3"/>
      <c r="AH116" s="2">
        <f t="shared" si="7"/>
        <v>27528.7</v>
      </c>
    </row>
    <row r="117" spans="1:34" x14ac:dyDescent="0.3">
      <c r="A117" s="1"/>
      <c r="B117" s="1"/>
      <c r="C117" s="1"/>
      <c r="D117" s="1"/>
      <c r="E117" s="1"/>
      <c r="F117" s="1" t="s">
        <v>173</v>
      </c>
      <c r="G117" s="1"/>
      <c r="H117" s="1"/>
      <c r="I117" s="1"/>
      <c r="J117" s="2">
        <v>0</v>
      </c>
      <c r="K117" s="3"/>
      <c r="L117" s="2">
        <v>98.1</v>
      </c>
      <c r="M117" s="3"/>
      <c r="N117" s="2">
        <v>0</v>
      </c>
      <c r="O117" s="3"/>
      <c r="P117" s="2">
        <v>0</v>
      </c>
      <c r="Q117" s="3"/>
      <c r="R117" s="2">
        <v>92.5</v>
      </c>
      <c r="S117" s="3"/>
      <c r="T117" s="2">
        <v>0</v>
      </c>
      <c r="U117" s="3"/>
      <c r="V117" s="2">
        <v>548.96</v>
      </c>
      <c r="W117" s="3"/>
      <c r="X117" s="2">
        <v>0</v>
      </c>
      <c r="Y117" s="3"/>
      <c r="Z117" s="2">
        <v>795.35</v>
      </c>
      <c r="AA117" s="3"/>
      <c r="AB117" s="2">
        <v>0</v>
      </c>
      <c r="AC117" s="3"/>
      <c r="AD117" s="2">
        <v>0</v>
      </c>
      <c r="AE117" s="3"/>
      <c r="AF117" s="2">
        <v>0</v>
      </c>
      <c r="AG117" s="3"/>
      <c r="AH117" s="2">
        <f t="shared" si="7"/>
        <v>1534.91</v>
      </c>
    </row>
    <row r="118" spans="1:34" x14ac:dyDescent="0.3">
      <c r="A118" s="1"/>
      <c r="B118" s="1"/>
      <c r="C118" s="1"/>
      <c r="D118" s="1"/>
      <c r="E118" s="1"/>
      <c r="F118" s="1" t="s">
        <v>174</v>
      </c>
      <c r="G118" s="1"/>
      <c r="H118" s="1"/>
      <c r="I118" s="1"/>
      <c r="J118" s="2">
        <v>0</v>
      </c>
      <c r="K118" s="3"/>
      <c r="L118" s="2">
        <v>0</v>
      </c>
      <c r="M118" s="3"/>
      <c r="N118" s="2">
        <v>0</v>
      </c>
      <c r="O118" s="3"/>
      <c r="P118" s="2">
        <v>0</v>
      </c>
      <c r="Q118" s="3"/>
      <c r="R118" s="2">
        <v>0</v>
      </c>
      <c r="S118" s="3"/>
      <c r="T118" s="2">
        <v>0</v>
      </c>
      <c r="U118" s="3"/>
      <c r="V118" s="2">
        <v>0</v>
      </c>
      <c r="W118" s="3"/>
      <c r="X118" s="2">
        <v>0</v>
      </c>
      <c r="Y118" s="3"/>
      <c r="Z118" s="2">
        <v>0</v>
      </c>
      <c r="AA118" s="3"/>
      <c r="AB118" s="2">
        <v>0</v>
      </c>
      <c r="AC118" s="3"/>
      <c r="AD118" s="2">
        <v>0</v>
      </c>
      <c r="AE118" s="3"/>
      <c r="AF118" s="2">
        <v>50</v>
      </c>
      <c r="AG118" s="3"/>
      <c r="AH118" s="2">
        <f t="shared" si="7"/>
        <v>50</v>
      </c>
    </row>
    <row r="119" spans="1:34" x14ac:dyDescent="0.3">
      <c r="A119" s="1"/>
      <c r="B119" s="1"/>
      <c r="C119" s="1"/>
      <c r="D119" s="1"/>
      <c r="E119" s="1"/>
      <c r="F119" s="1" t="s">
        <v>175</v>
      </c>
      <c r="G119" s="1"/>
      <c r="H119" s="1"/>
      <c r="I119" s="1"/>
      <c r="J119" s="2">
        <v>0</v>
      </c>
      <c r="K119" s="3"/>
      <c r="L119" s="2">
        <v>0</v>
      </c>
      <c r="M119" s="3"/>
      <c r="N119" s="2">
        <v>0</v>
      </c>
      <c r="O119" s="3"/>
      <c r="P119" s="2">
        <v>3600</v>
      </c>
      <c r="Q119" s="3"/>
      <c r="R119" s="2">
        <v>350</v>
      </c>
      <c r="S119" s="3"/>
      <c r="T119" s="2">
        <v>0</v>
      </c>
      <c r="U119" s="3"/>
      <c r="V119" s="2">
        <v>0</v>
      </c>
      <c r="W119" s="3"/>
      <c r="X119" s="2">
        <v>0</v>
      </c>
      <c r="Y119" s="3"/>
      <c r="Z119" s="2">
        <v>0</v>
      </c>
      <c r="AA119" s="3"/>
      <c r="AB119" s="2">
        <v>0</v>
      </c>
      <c r="AC119" s="3"/>
      <c r="AD119" s="2">
        <v>0</v>
      </c>
      <c r="AE119" s="3"/>
      <c r="AF119" s="2">
        <v>0</v>
      </c>
      <c r="AG119" s="3"/>
      <c r="AH119" s="2">
        <f t="shared" si="7"/>
        <v>3950</v>
      </c>
    </row>
    <row r="120" spans="1:34" x14ac:dyDescent="0.3">
      <c r="A120" s="1"/>
      <c r="B120" s="1"/>
      <c r="C120" s="1"/>
      <c r="D120" s="1"/>
      <c r="E120" s="1"/>
      <c r="F120" s="1" t="s">
        <v>176</v>
      </c>
      <c r="G120" s="1"/>
      <c r="H120" s="1"/>
      <c r="I120" s="1"/>
      <c r="J120" s="2">
        <v>0</v>
      </c>
      <c r="K120" s="3"/>
      <c r="L120" s="2">
        <v>0</v>
      </c>
      <c r="M120" s="3"/>
      <c r="N120" s="2">
        <v>0</v>
      </c>
      <c r="O120" s="3"/>
      <c r="P120" s="2">
        <v>0</v>
      </c>
      <c r="Q120" s="3"/>
      <c r="R120" s="2">
        <v>0</v>
      </c>
      <c r="S120" s="3"/>
      <c r="T120" s="2">
        <v>0</v>
      </c>
      <c r="U120" s="3"/>
      <c r="V120" s="2">
        <v>0</v>
      </c>
      <c r="W120" s="3"/>
      <c r="X120" s="2">
        <v>0</v>
      </c>
      <c r="Y120" s="3"/>
      <c r="Z120" s="2">
        <v>0</v>
      </c>
      <c r="AA120" s="3"/>
      <c r="AB120" s="2">
        <v>85.6</v>
      </c>
      <c r="AC120" s="3"/>
      <c r="AD120" s="2">
        <v>543.17999999999995</v>
      </c>
      <c r="AE120" s="3"/>
      <c r="AF120" s="2">
        <v>0</v>
      </c>
      <c r="AG120" s="3"/>
      <c r="AH120" s="2">
        <f t="shared" si="7"/>
        <v>628.78</v>
      </c>
    </row>
    <row r="121" spans="1:34" x14ac:dyDescent="0.3">
      <c r="A121" s="1"/>
      <c r="B121" s="1"/>
      <c r="C121" s="1"/>
      <c r="D121" s="1"/>
      <c r="E121" s="1"/>
      <c r="F121" s="1" t="s">
        <v>177</v>
      </c>
      <c r="G121" s="1"/>
      <c r="H121" s="1"/>
      <c r="I121" s="1"/>
      <c r="J121" s="2">
        <v>0</v>
      </c>
      <c r="K121" s="3"/>
      <c r="L121" s="2">
        <v>200</v>
      </c>
      <c r="M121" s="3"/>
      <c r="N121" s="2">
        <v>0</v>
      </c>
      <c r="O121" s="3"/>
      <c r="P121" s="2">
        <v>0</v>
      </c>
      <c r="Q121" s="3"/>
      <c r="R121" s="2">
        <v>0</v>
      </c>
      <c r="S121" s="3"/>
      <c r="T121" s="2">
        <v>0</v>
      </c>
      <c r="U121" s="3"/>
      <c r="V121" s="2">
        <v>0</v>
      </c>
      <c r="W121" s="3"/>
      <c r="X121" s="2">
        <v>0</v>
      </c>
      <c r="Y121" s="3"/>
      <c r="Z121" s="2">
        <v>0</v>
      </c>
      <c r="AA121" s="3"/>
      <c r="AB121" s="2">
        <v>0</v>
      </c>
      <c r="AC121" s="3"/>
      <c r="AD121" s="2">
        <v>0</v>
      </c>
      <c r="AE121" s="3"/>
      <c r="AF121" s="2">
        <v>0</v>
      </c>
      <c r="AG121" s="3"/>
      <c r="AH121" s="2">
        <f t="shared" si="7"/>
        <v>200</v>
      </c>
    </row>
    <row r="122" spans="1:34" x14ac:dyDescent="0.3">
      <c r="A122" s="1"/>
      <c r="B122" s="1"/>
      <c r="C122" s="1"/>
      <c r="D122" s="1"/>
      <c r="E122" s="1"/>
      <c r="F122" s="1" t="s">
        <v>111</v>
      </c>
      <c r="G122" s="1"/>
      <c r="H122" s="1"/>
      <c r="I122" s="1"/>
      <c r="J122" s="2"/>
      <c r="K122" s="3"/>
      <c r="L122" s="2"/>
      <c r="M122" s="3"/>
      <c r="N122" s="2"/>
      <c r="O122" s="3"/>
      <c r="P122" s="2"/>
      <c r="Q122" s="3"/>
      <c r="R122" s="2"/>
      <c r="S122" s="3"/>
      <c r="T122" s="2"/>
      <c r="U122" s="3"/>
      <c r="V122" s="2"/>
      <c r="W122" s="3"/>
      <c r="X122" s="2"/>
      <c r="Y122" s="3"/>
      <c r="Z122" s="2"/>
      <c r="AA122" s="3"/>
      <c r="AB122" s="2"/>
      <c r="AC122" s="3"/>
      <c r="AD122" s="2"/>
      <c r="AE122" s="3"/>
      <c r="AF122" s="2"/>
      <c r="AG122" s="3"/>
      <c r="AH122" s="2"/>
    </row>
    <row r="123" spans="1:34" x14ac:dyDescent="0.3">
      <c r="A123" s="1"/>
      <c r="B123" s="1"/>
      <c r="C123" s="1"/>
      <c r="D123" s="1"/>
      <c r="E123" s="1"/>
      <c r="F123" s="1"/>
      <c r="G123" s="1" t="s">
        <v>112</v>
      </c>
      <c r="H123" s="1"/>
      <c r="I123" s="1"/>
      <c r="J123" s="2">
        <v>33.33</v>
      </c>
      <c r="K123" s="3"/>
      <c r="L123" s="2">
        <v>666.66</v>
      </c>
      <c r="M123" s="3"/>
      <c r="N123" s="2">
        <v>400</v>
      </c>
      <c r="O123" s="3"/>
      <c r="P123" s="2">
        <v>973</v>
      </c>
      <c r="Q123" s="3"/>
      <c r="R123" s="2">
        <v>400</v>
      </c>
      <c r="S123" s="3"/>
      <c r="T123" s="2">
        <v>400</v>
      </c>
      <c r="U123" s="3"/>
      <c r="V123" s="2">
        <v>400</v>
      </c>
      <c r="W123" s="3"/>
      <c r="X123" s="2">
        <v>400</v>
      </c>
      <c r="Y123" s="3"/>
      <c r="Z123" s="2">
        <v>2698</v>
      </c>
      <c r="AA123" s="3"/>
      <c r="AB123" s="2">
        <v>400</v>
      </c>
      <c r="AC123" s="3"/>
      <c r="AD123" s="2">
        <v>400</v>
      </c>
      <c r="AE123" s="3"/>
      <c r="AF123" s="2">
        <v>1068</v>
      </c>
      <c r="AG123" s="3"/>
      <c r="AH123" s="2">
        <f t="shared" ref="AH123:AH136" si="8">ROUND(SUM(J123:AF123),5)</f>
        <v>8238.99</v>
      </c>
    </row>
    <row r="124" spans="1:34" x14ac:dyDescent="0.3">
      <c r="A124" s="1"/>
      <c r="B124" s="1"/>
      <c r="C124" s="1"/>
      <c r="D124" s="1"/>
      <c r="E124" s="1"/>
      <c r="F124" s="1"/>
      <c r="G124" s="1" t="s">
        <v>113</v>
      </c>
      <c r="H124" s="1"/>
      <c r="I124" s="1"/>
      <c r="J124" s="2">
        <v>400</v>
      </c>
      <c r="K124" s="3"/>
      <c r="L124" s="2">
        <v>1540.5</v>
      </c>
      <c r="M124" s="3"/>
      <c r="N124" s="2">
        <v>400</v>
      </c>
      <c r="O124" s="3"/>
      <c r="P124" s="2">
        <v>400</v>
      </c>
      <c r="Q124" s="3"/>
      <c r="R124" s="2">
        <v>400</v>
      </c>
      <c r="S124" s="3"/>
      <c r="T124" s="2">
        <v>400</v>
      </c>
      <c r="U124" s="3"/>
      <c r="V124" s="2">
        <v>400</v>
      </c>
      <c r="W124" s="3"/>
      <c r="X124" s="2">
        <v>400</v>
      </c>
      <c r="Y124" s="3"/>
      <c r="Z124" s="2">
        <v>2303.25</v>
      </c>
      <c r="AA124" s="3"/>
      <c r="AB124" s="2">
        <v>400</v>
      </c>
      <c r="AC124" s="3"/>
      <c r="AD124" s="2">
        <v>400</v>
      </c>
      <c r="AE124" s="3"/>
      <c r="AF124" s="2">
        <v>2303.25</v>
      </c>
      <c r="AG124" s="3"/>
      <c r="AH124" s="2">
        <f t="shared" si="8"/>
        <v>9747</v>
      </c>
    </row>
    <row r="125" spans="1:34" x14ac:dyDescent="0.3">
      <c r="A125" s="1"/>
      <c r="B125" s="1"/>
      <c r="C125" s="1"/>
      <c r="D125" s="1"/>
      <c r="E125" s="1"/>
      <c r="F125" s="1"/>
      <c r="G125" s="1" t="s">
        <v>114</v>
      </c>
      <c r="H125" s="1"/>
      <c r="I125" s="1"/>
      <c r="J125" s="2">
        <v>400</v>
      </c>
      <c r="K125" s="3"/>
      <c r="L125" s="2">
        <v>400</v>
      </c>
      <c r="M125" s="3"/>
      <c r="N125" s="2">
        <v>400</v>
      </c>
      <c r="O125" s="3"/>
      <c r="P125" s="2">
        <v>400</v>
      </c>
      <c r="Q125" s="3"/>
      <c r="R125" s="2">
        <v>400</v>
      </c>
      <c r="S125" s="3"/>
      <c r="T125" s="2">
        <v>400</v>
      </c>
      <c r="U125" s="3"/>
      <c r="V125" s="2">
        <v>400</v>
      </c>
      <c r="W125" s="3"/>
      <c r="X125" s="2">
        <v>400</v>
      </c>
      <c r="Y125" s="3"/>
      <c r="Z125" s="2">
        <v>1393.75</v>
      </c>
      <c r="AA125" s="3"/>
      <c r="AB125" s="2">
        <v>400</v>
      </c>
      <c r="AC125" s="3"/>
      <c r="AD125" s="2">
        <v>400</v>
      </c>
      <c r="AE125" s="3"/>
      <c r="AF125" s="2">
        <v>0</v>
      </c>
      <c r="AG125" s="3"/>
      <c r="AH125" s="2">
        <f t="shared" si="8"/>
        <v>5393.75</v>
      </c>
    </row>
    <row r="126" spans="1:34" x14ac:dyDescent="0.3">
      <c r="A126" s="1"/>
      <c r="B126" s="1"/>
      <c r="C126" s="1"/>
      <c r="D126" s="1"/>
      <c r="E126" s="1"/>
      <c r="F126" s="1"/>
      <c r="G126" s="1" t="s">
        <v>115</v>
      </c>
      <c r="H126" s="1"/>
      <c r="I126" s="1"/>
      <c r="J126" s="2">
        <v>2177</v>
      </c>
      <c r="K126" s="3"/>
      <c r="L126" s="2">
        <v>600</v>
      </c>
      <c r="M126" s="3"/>
      <c r="N126" s="2">
        <v>1995</v>
      </c>
      <c r="O126" s="3"/>
      <c r="P126" s="2">
        <v>400</v>
      </c>
      <c r="Q126" s="3"/>
      <c r="R126" s="2">
        <v>0</v>
      </c>
      <c r="S126" s="3"/>
      <c r="T126" s="2">
        <v>0</v>
      </c>
      <c r="U126" s="3"/>
      <c r="V126" s="2">
        <v>0</v>
      </c>
      <c r="W126" s="3"/>
      <c r="X126" s="2">
        <v>0</v>
      </c>
      <c r="Y126" s="3"/>
      <c r="Z126" s="2">
        <v>0</v>
      </c>
      <c r="AA126" s="3"/>
      <c r="AB126" s="2">
        <v>0</v>
      </c>
      <c r="AC126" s="3"/>
      <c r="AD126" s="2">
        <v>0</v>
      </c>
      <c r="AE126" s="3"/>
      <c r="AF126" s="2">
        <v>0</v>
      </c>
      <c r="AG126" s="3"/>
      <c r="AH126" s="2">
        <f t="shared" si="8"/>
        <v>5172</v>
      </c>
    </row>
    <row r="127" spans="1:34" x14ac:dyDescent="0.3">
      <c r="A127" s="1"/>
      <c r="B127" s="1"/>
      <c r="C127" s="1"/>
      <c r="D127" s="1"/>
      <c r="E127" s="1"/>
      <c r="F127" s="1"/>
      <c r="G127" s="1" t="s">
        <v>116</v>
      </c>
      <c r="H127" s="1"/>
      <c r="I127" s="1"/>
      <c r="J127" s="2">
        <v>400</v>
      </c>
      <c r="K127" s="3"/>
      <c r="L127" s="2">
        <v>400</v>
      </c>
      <c r="M127" s="3"/>
      <c r="N127" s="2">
        <v>400</v>
      </c>
      <c r="O127" s="3"/>
      <c r="P127" s="2">
        <v>400</v>
      </c>
      <c r="Q127" s="3"/>
      <c r="R127" s="2">
        <v>400</v>
      </c>
      <c r="S127" s="3"/>
      <c r="T127" s="2">
        <v>0</v>
      </c>
      <c r="U127" s="3"/>
      <c r="V127" s="2">
        <v>0</v>
      </c>
      <c r="W127" s="3"/>
      <c r="X127" s="2">
        <v>0</v>
      </c>
      <c r="Y127" s="3"/>
      <c r="Z127" s="2">
        <v>0</v>
      </c>
      <c r="AA127" s="3"/>
      <c r="AB127" s="2">
        <v>0</v>
      </c>
      <c r="AC127" s="3"/>
      <c r="AD127" s="2">
        <v>0</v>
      </c>
      <c r="AE127" s="3"/>
      <c r="AF127" s="2">
        <v>0</v>
      </c>
      <c r="AG127" s="3"/>
      <c r="AH127" s="2">
        <f t="shared" si="8"/>
        <v>2000</v>
      </c>
    </row>
    <row r="128" spans="1:34" x14ac:dyDescent="0.3">
      <c r="A128" s="1"/>
      <c r="B128" s="1"/>
      <c r="C128" s="1"/>
      <c r="D128" s="1"/>
      <c r="E128" s="1"/>
      <c r="F128" s="1"/>
      <c r="G128" s="1" t="s">
        <v>117</v>
      </c>
      <c r="H128" s="1"/>
      <c r="I128" s="1"/>
      <c r="J128" s="2">
        <v>0</v>
      </c>
      <c r="K128" s="3"/>
      <c r="L128" s="2">
        <v>600</v>
      </c>
      <c r="M128" s="3"/>
      <c r="N128" s="2">
        <v>400</v>
      </c>
      <c r="O128" s="3"/>
      <c r="P128" s="2">
        <v>400</v>
      </c>
      <c r="Q128" s="3"/>
      <c r="R128" s="2">
        <v>400</v>
      </c>
      <c r="S128" s="3"/>
      <c r="T128" s="2">
        <v>400</v>
      </c>
      <c r="U128" s="3"/>
      <c r="V128" s="2">
        <v>400</v>
      </c>
      <c r="W128" s="3"/>
      <c r="X128" s="2">
        <v>400</v>
      </c>
      <c r="Y128" s="3"/>
      <c r="Z128" s="2">
        <v>1534</v>
      </c>
      <c r="AA128" s="3"/>
      <c r="AB128" s="2">
        <v>400</v>
      </c>
      <c r="AC128" s="3"/>
      <c r="AD128" s="2">
        <v>400</v>
      </c>
      <c r="AE128" s="3"/>
      <c r="AF128" s="2">
        <v>1942.75</v>
      </c>
      <c r="AG128" s="3"/>
      <c r="AH128" s="2">
        <f t="shared" si="8"/>
        <v>7276.75</v>
      </c>
    </row>
    <row r="129" spans="1:34" x14ac:dyDescent="0.3">
      <c r="A129" s="1"/>
      <c r="B129" s="1"/>
      <c r="C129" s="1"/>
      <c r="D129" s="1"/>
      <c r="E129" s="1"/>
      <c r="F129" s="1"/>
      <c r="G129" s="1" t="s">
        <v>118</v>
      </c>
      <c r="H129" s="1"/>
      <c r="I129" s="1"/>
      <c r="J129" s="2">
        <v>2094.33</v>
      </c>
      <c r="K129" s="3"/>
      <c r="L129" s="2">
        <v>433.33</v>
      </c>
      <c r="M129" s="3"/>
      <c r="N129" s="2">
        <v>33.33</v>
      </c>
      <c r="O129" s="3"/>
      <c r="P129" s="2">
        <v>33.33</v>
      </c>
      <c r="Q129" s="3"/>
      <c r="R129" s="2">
        <v>400</v>
      </c>
      <c r="S129" s="3"/>
      <c r="T129" s="2">
        <v>433.33</v>
      </c>
      <c r="U129" s="3"/>
      <c r="V129" s="2">
        <v>400</v>
      </c>
      <c r="W129" s="3"/>
      <c r="X129" s="2">
        <v>400</v>
      </c>
      <c r="Y129" s="3"/>
      <c r="Z129" s="2">
        <v>2447.89</v>
      </c>
      <c r="AA129" s="3"/>
      <c r="AB129" s="2">
        <v>400</v>
      </c>
      <c r="AC129" s="3"/>
      <c r="AD129" s="2">
        <v>400</v>
      </c>
      <c r="AE129" s="3"/>
      <c r="AF129" s="2">
        <v>1802.5</v>
      </c>
      <c r="AG129" s="3"/>
      <c r="AH129" s="2">
        <f t="shared" si="8"/>
        <v>9278.0400000000009</v>
      </c>
    </row>
    <row r="130" spans="1:34" x14ac:dyDescent="0.3">
      <c r="A130" s="1"/>
      <c r="B130" s="1"/>
      <c r="C130" s="1"/>
      <c r="D130" s="1"/>
      <c r="E130" s="1"/>
      <c r="F130" s="1"/>
      <c r="G130" s="1" t="s">
        <v>178</v>
      </c>
      <c r="H130" s="1"/>
      <c r="I130" s="1"/>
      <c r="J130" s="2">
        <v>1679.5</v>
      </c>
      <c r="K130" s="3"/>
      <c r="L130" s="2">
        <v>600</v>
      </c>
      <c r="M130" s="3"/>
      <c r="N130" s="2">
        <v>400</v>
      </c>
      <c r="O130" s="3"/>
      <c r="P130" s="2">
        <v>400</v>
      </c>
      <c r="Q130" s="3"/>
      <c r="R130" s="2">
        <v>400</v>
      </c>
      <c r="S130" s="3"/>
      <c r="T130" s="2">
        <v>400</v>
      </c>
      <c r="U130" s="3"/>
      <c r="V130" s="2">
        <v>200</v>
      </c>
      <c r="W130" s="3"/>
      <c r="X130" s="2">
        <v>0</v>
      </c>
      <c r="Y130" s="3"/>
      <c r="Z130" s="2">
        <v>0</v>
      </c>
      <c r="AA130" s="3"/>
      <c r="AB130" s="2">
        <v>0</v>
      </c>
      <c r="AC130" s="3"/>
      <c r="AD130" s="2">
        <v>0</v>
      </c>
      <c r="AE130" s="3"/>
      <c r="AF130" s="2">
        <v>0</v>
      </c>
      <c r="AG130" s="3"/>
      <c r="AH130" s="2">
        <f t="shared" si="8"/>
        <v>4079.5</v>
      </c>
    </row>
    <row r="131" spans="1:34" ht="15" thickBot="1" x14ac:dyDescent="0.35">
      <c r="A131" s="1"/>
      <c r="B131" s="1"/>
      <c r="C131" s="1"/>
      <c r="D131" s="1"/>
      <c r="E131" s="1"/>
      <c r="F131" s="1"/>
      <c r="G131" s="1" t="s">
        <v>119</v>
      </c>
      <c r="H131" s="1"/>
      <c r="I131" s="1"/>
      <c r="J131" s="4">
        <v>0</v>
      </c>
      <c r="K131" s="3"/>
      <c r="L131" s="4">
        <v>0</v>
      </c>
      <c r="M131" s="3"/>
      <c r="N131" s="4">
        <v>0</v>
      </c>
      <c r="O131" s="3"/>
      <c r="P131" s="4">
        <v>0</v>
      </c>
      <c r="Q131" s="3"/>
      <c r="R131" s="4">
        <v>400</v>
      </c>
      <c r="S131" s="3"/>
      <c r="T131" s="4">
        <v>400</v>
      </c>
      <c r="U131" s="3"/>
      <c r="V131" s="4">
        <v>400</v>
      </c>
      <c r="W131" s="3"/>
      <c r="X131" s="4">
        <v>400</v>
      </c>
      <c r="Y131" s="3"/>
      <c r="Z131" s="4">
        <v>2262.5</v>
      </c>
      <c r="AA131" s="3"/>
      <c r="AB131" s="4">
        <v>400</v>
      </c>
      <c r="AC131" s="3"/>
      <c r="AD131" s="4">
        <v>400</v>
      </c>
      <c r="AE131" s="3"/>
      <c r="AF131" s="4">
        <v>1266.5</v>
      </c>
      <c r="AG131" s="3"/>
      <c r="AH131" s="4">
        <f t="shared" si="8"/>
        <v>5929</v>
      </c>
    </row>
    <row r="132" spans="1:34" x14ac:dyDescent="0.3">
      <c r="A132" s="1"/>
      <c r="B132" s="1"/>
      <c r="C132" s="1"/>
      <c r="D132" s="1"/>
      <c r="E132" s="1"/>
      <c r="F132" s="1" t="s">
        <v>120</v>
      </c>
      <c r="G132" s="1"/>
      <c r="H132" s="1"/>
      <c r="I132" s="1"/>
      <c r="J132" s="2">
        <f>ROUND(SUM(J122:J131),5)</f>
        <v>7184.16</v>
      </c>
      <c r="K132" s="3"/>
      <c r="L132" s="2">
        <f>ROUND(SUM(L122:L131),5)</f>
        <v>5240.49</v>
      </c>
      <c r="M132" s="3"/>
      <c r="N132" s="2">
        <f>ROUND(SUM(N122:N131),5)</f>
        <v>4428.33</v>
      </c>
      <c r="O132" s="3"/>
      <c r="P132" s="2">
        <f>ROUND(SUM(P122:P131),5)</f>
        <v>3406.33</v>
      </c>
      <c r="Q132" s="3"/>
      <c r="R132" s="2">
        <f>ROUND(SUM(R122:R131),5)</f>
        <v>3200</v>
      </c>
      <c r="S132" s="3"/>
      <c r="T132" s="2">
        <f>ROUND(SUM(T122:T131),5)</f>
        <v>2833.33</v>
      </c>
      <c r="U132" s="3"/>
      <c r="V132" s="2">
        <f>ROUND(SUM(V122:V131),5)</f>
        <v>2600</v>
      </c>
      <c r="W132" s="3"/>
      <c r="X132" s="2">
        <f>ROUND(SUM(X122:X131),5)</f>
        <v>2400</v>
      </c>
      <c r="Y132" s="3"/>
      <c r="Z132" s="2">
        <f>ROUND(SUM(Z122:Z131),5)</f>
        <v>12639.39</v>
      </c>
      <c r="AA132" s="3"/>
      <c r="AB132" s="2">
        <f>ROUND(SUM(AB122:AB131),5)</f>
        <v>2400</v>
      </c>
      <c r="AC132" s="3"/>
      <c r="AD132" s="2">
        <f>ROUND(SUM(AD122:AD131),5)</f>
        <v>2400</v>
      </c>
      <c r="AE132" s="3"/>
      <c r="AF132" s="2">
        <f>ROUND(SUM(AF122:AF131),5)</f>
        <v>8383</v>
      </c>
      <c r="AG132" s="3"/>
      <c r="AH132" s="2">
        <f t="shared" si="8"/>
        <v>57115.03</v>
      </c>
    </row>
    <row r="133" spans="1:34" x14ac:dyDescent="0.3">
      <c r="A133" s="1"/>
      <c r="B133" s="1"/>
      <c r="C133" s="1"/>
      <c r="D133" s="1"/>
      <c r="E133" s="1"/>
      <c r="F133" s="1" t="s">
        <v>179</v>
      </c>
      <c r="G133" s="1"/>
      <c r="H133" s="1"/>
      <c r="I133" s="1"/>
      <c r="J133" s="2">
        <v>-200</v>
      </c>
      <c r="K133" s="3"/>
      <c r="L133" s="2">
        <v>0</v>
      </c>
      <c r="M133" s="3"/>
      <c r="N133" s="2">
        <v>0</v>
      </c>
      <c r="O133" s="3"/>
      <c r="P133" s="2">
        <v>-45</v>
      </c>
      <c r="Q133" s="3"/>
      <c r="R133" s="2">
        <v>0</v>
      </c>
      <c r="S133" s="3"/>
      <c r="T133" s="2">
        <v>0</v>
      </c>
      <c r="U133" s="3"/>
      <c r="V133" s="2">
        <v>0</v>
      </c>
      <c r="W133" s="3"/>
      <c r="X133" s="2">
        <v>0</v>
      </c>
      <c r="Y133" s="3"/>
      <c r="Z133" s="2">
        <v>0</v>
      </c>
      <c r="AA133" s="3"/>
      <c r="AB133" s="2">
        <v>0</v>
      </c>
      <c r="AC133" s="3"/>
      <c r="AD133" s="2">
        <v>0</v>
      </c>
      <c r="AE133" s="3"/>
      <c r="AF133" s="2">
        <v>0</v>
      </c>
      <c r="AG133" s="3"/>
      <c r="AH133" s="2">
        <f t="shared" si="8"/>
        <v>-245</v>
      </c>
    </row>
    <row r="134" spans="1:34" x14ac:dyDescent="0.3">
      <c r="A134" s="1"/>
      <c r="B134" s="1"/>
      <c r="C134" s="1"/>
      <c r="D134" s="1"/>
      <c r="E134" s="1"/>
      <c r="F134" s="1" t="s">
        <v>180</v>
      </c>
      <c r="G134" s="1"/>
      <c r="H134" s="1"/>
      <c r="I134" s="1"/>
      <c r="J134" s="2">
        <v>0</v>
      </c>
      <c r="K134" s="3"/>
      <c r="L134" s="2">
        <v>0</v>
      </c>
      <c r="M134" s="3"/>
      <c r="N134" s="2">
        <v>0</v>
      </c>
      <c r="O134" s="3"/>
      <c r="P134" s="2">
        <v>7355.05</v>
      </c>
      <c r="Q134" s="3"/>
      <c r="R134" s="2">
        <v>0</v>
      </c>
      <c r="S134" s="3"/>
      <c r="T134" s="2">
        <v>0</v>
      </c>
      <c r="U134" s="3"/>
      <c r="V134" s="2">
        <v>0</v>
      </c>
      <c r="W134" s="3"/>
      <c r="X134" s="2">
        <v>0</v>
      </c>
      <c r="Y134" s="3"/>
      <c r="Z134" s="2">
        <v>0</v>
      </c>
      <c r="AA134" s="3"/>
      <c r="AB134" s="2">
        <v>0</v>
      </c>
      <c r="AC134" s="3"/>
      <c r="AD134" s="2">
        <v>0</v>
      </c>
      <c r="AE134" s="3"/>
      <c r="AF134" s="2">
        <v>0</v>
      </c>
      <c r="AG134" s="3"/>
      <c r="AH134" s="2">
        <f t="shared" si="8"/>
        <v>7355.05</v>
      </c>
    </row>
    <row r="135" spans="1:34" ht="15" thickBot="1" x14ac:dyDescent="0.35">
      <c r="A135" s="1"/>
      <c r="B135" s="1"/>
      <c r="C135" s="1"/>
      <c r="D135" s="1"/>
      <c r="E135" s="1"/>
      <c r="F135" s="1" t="s">
        <v>181</v>
      </c>
      <c r="G135" s="1"/>
      <c r="H135" s="1"/>
      <c r="I135" s="1"/>
      <c r="J135" s="4">
        <v>0</v>
      </c>
      <c r="K135" s="3"/>
      <c r="L135" s="4">
        <v>0</v>
      </c>
      <c r="M135" s="3"/>
      <c r="N135" s="4">
        <v>0</v>
      </c>
      <c r="O135" s="3"/>
      <c r="P135" s="4">
        <v>0</v>
      </c>
      <c r="Q135" s="3"/>
      <c r="R135" s="4">
        <v>0</v>
      </c>
      <c r="S135" s="3"/>
      <c r="T135" s="4">
        <v>0</v>
      </c>
      <c r="U135" s="3"/>
      <c r="V135" s="4">
        <v>0</v>
      </c>
      <c r="W135" s="3"/>
      <c r="X135" s="4">
        <v>0</v>
      </c>
      <c r="Y135" s="3"/>
      <c r="Z135" s="4">
        <v>0</v>
      </c>
      <c r="AA135" s="3"/>
      <c r="AB135" s="4">
        <v>0</v>
      </c>
      <c r="AC135" s="3"/>
      <c r="AD135" s="4">
        <v>0</v>
      </c>
      <c r="AE135" s="3"/>
      <c r="AF135" s="4">
        <v>12490.24</v>
      </c>
      <c r="AG135" s="3"/>
      <c r="AH135" s="4">
        <f t="shared" si="8"/>
        <v>12490.24</v>
      </c>
    </row>
    <row r="136" spans="1:34" x14ac:dyDescent="0.3">
      <c r="A136" s="1"/>
      <c r="B136" s="1"/>
      <c r="C136" s="1"/>
      <c r="D136" s="1"/>
      <c r="E136" s="1" t="s">
        <v>121</v>
      </c>
      <c r="F136" s="1"/>
      <c r="G136" s="1"/>
      <c r="H136" s="1"/>
      <c r="I136" s="1"/>
      <c r="J136" s="2">
        <f>ROUND(J59+SUM(J62:J80)+J97+SUM(J106:J121)+SUM(J132:J135),5)</f>
        <v>44764.45</v>
      </c>
      <c r="K136" s="3"/>
      <c r="L136" s="2">
        <f>ROUND(L59+SUM(L62:L80)+L97+SUM(L106:L121)+SUM(L132:L135),5)</f>
        <v>126197.75</v>
      </c>
      <c r="M136" s="3"/>
      <c r="N136" s="2">
        <f>ROUND(N59+SUM(N62:N80)+N97+SUM(N106:N121)+SUM(N132:N135),5)</f>
        <v>88808.23</v>
      </c>
      <c r="O136" s="3"/>
      <c r="P136" s="2">
        <f>ROUND(P59+SUM(P62:P80)+P97+SUM(P106:P121)+SUM(P132:P135),5)</f>
        <v>73556.44</v>
      </c>
      <c r="Q136" s="3"/>
      <c r="R136" s="2">
        <f>ROUND(R59+SUM(R62:R80)+R97+SUM(R106:R121)+SUM(R132:R135),5)</f>
        <v>91997.7</v>
      </c>
      <c r="S136" s="3"/>
      <c r="T136" s="2">
        <f>ROUND(T59+SUM(T62:T80)+T97+SUM(T106:T121)+SUM(T132:T135),5)</f>
        <v>31097.19</v>
      </c>
      <c r="U136" s="3"/>
      <c r="V136" s="2">
        <f>ROUND(V59+SUM(V62:V80)+V97+SUM(V106:V121)+SUM(V132:V135),5)</f>
        <v>74024.73</v>
      </c>
      <c r="W136" s="3"/>
      <c r="X136" s="2">
        <f>ROUND(X59+SUM(X62:X80)+X97+SUM(X106:X121)+SUM(X132:X135),5)</f>
        <v>51760.73</v>
      </c>
      <c r="Y136" s="3"/>
      <c r="Z136" s="2">
        <f>ROUND(Z59+SUM(Z62:Z80)+Z97+SUM(Z106:Z121)+SUM(Z132:Z135),5)</f>
        <v>155163.64000000001</v>
      </c>
      <c r="AA136" s="3"/>
      <c r="AB136" s="2">
        <f>ROUND(AB59+SUM(AB62:AB80)+AB97+SUM(AB106:AB121)+SUM(AB132:AB135),5)</f>
        <v>98765.58</v>
      </c>
      <c r="AC136" s="3"/>
      <c r="AD136" s="2">
        <f>ROUND(AD59+SUM(AD62:AD80)+AD97+SUM(AD106:AD121)+SUM(AD132:AD135),5)</f>
        <v>56176.44</v>
      </c>
      <c r="AE136" s="3"/>
      <c r="AF136" s="2">
        <f>ROUND(AF59+SUM(AF62:AF80)+AF97+SUM(AF106:AF121)+SUM(AF132:AF135),5)</f>
        <v>100315.46</v>
      </c>
      <c r="AG136" s="3"/>
      <c r="AH136" s="2">
        <f t="shared" si="8"/>
        <v>992628.34</v>
      </c>
    </row>
    <row r="137" spans="1:34" x14ac:dyDescent="0.3">
      <c r="A137" s="1"/>
      <c r="B137" s="1"/>
      <c r="C137" s="1"/>
      <c r="D137" s="1"/>
      <c r="E137" s="1" t="s">
        <v>122</v>
      </c>
      <c r="F137" s="1"/>
      <c r="G137" s="1"/>
      <c r="H137" s="1"/>
      <c r="I137" s="1"/>
      <c r="J137" s="2"/>
      <c r="K137" s="3"/>
      <c r="L137" s="2"/>
      <c r="M137" s="3"/>
      <c r="N137" s="2"/>
      <c r="O137" s="3"/>
      <c r="P137" s="2"/>
      <c r="Q137" s="3"/>
      <c r="R137" s="2"/>
      <c r="S137" s="3"/>
      <c r="T137" s="2"/>
      <c r="U137" s="3"/>
      <c r="V137" s="2"/>
      <c r="W137" s="3"/>
      <c r="X137" s="2"/>
      <c r="Y137" s="3"/>
      <c r="Z137" s="2"/>
      <c r="AA137" s="3"/>
      <c r="AB137" s="2"/>
      <c r="AC137" s="3"/>
      <c r="AD137" s="2"/>
      <c r="AE137" s="3"/>
      <c r="AF137" s="2"/>
      <c r="AG137" s="3"/>
      <c r="AH137" s="2"/>
    </row>
    <row r="138" spans="1:34" x14ac:dyDescent="0.3">
      <c r="A138" s="1"/>
      <c r="B138" s="1"/>
      <c r="C138" s="1"/>
      <c r="D138" s="1"/>
      <c r="E138" s="1"/>
      <c r="F138" s="1"/>
      <c r="G138" s="1" t="s">
        <v>183</v>
      </c>
      <c r="H138" s="1"/>
      <c r="I138" s="1"/>
      <c r="J138" s="2">
        <v>44331.25</v>
      </c>
      <c r="K138" s="3"/>
      <c r="L138" s="2">
        <v>0</v>
      </c>
      <c r="M138" s="3"/>
      <c r="N138" s="2">
        <v>0</v>
      </c>
      <c r="O138" s="3"/>
      <c r="P138" s="2">
        <v>0</v>
      </c>
      <c r="Q138" s="3"/>
      <c r="R138" s="2">
        <v>0</v>
      </c>
      <c r="S138" s="3"/>
      <c r="T138" s="2">
        <v>0</v>
      </c>
      <c r="U138" s="3"/>
      <c r="V138" s="2">
        <v>0</v>
      </c>
      <c r="W138" s="3"/>
      <c r="X138" s="2">
        <v>0</v>
      </c>
      <c r="Y138" s="3"/>
      <c r="Z138" s="2">
        <v>0</v>
      </c>
      <c r="AA138" s="3"/>
      <c r="AB138" s="2">
        <v>0</v>
      </c>
      <c r="AC138" s="3"/>
      <c r="AD138" s="2">
        <v>0</v>
      </c>
      <c r="AE138" s="3"/>
      <c r="AF138" s="2">
        <v>0</v>
      </c>
      <c r="AG138" s="3"/>
      <c r="AH138" s="2">
        <f t="shared" ref="AH138:AH140" si="9">ROUND(SUM(J138:AF138),5)</f>
        <v>44331.25</v>
      </c>
    </row>
    <row r="139" spans="1:34" ht="15" thickBot="1" x14ac:dyDescent="0.35">
      <c r="A139" s="1"/>
      <c r="B139" s="1"/>
      <c r="C139" s="1"/>
      <c r="D139" s="1"/>
      <c r="E139" s="1"/>
      <c r="F139" s="1" t="s">
        <v>186</v>
      </c>
      <c r="G139" s="1"/>
      <c r="H139" s="1"/>
      <c r="I139" s="1"/>
      <c r="J139" s="4">
        <v>0</v>
      </c>
      <c r="K139" s="3"/>
      <c r="L139" s="4">
        <v>1566.74</v>
      </c>
      <c r="M139" s="3"/>
      <c r="N139" s="4">
        <v>0</v>
      </c>
      <c r="O139" s="3"/>
      <c r="P139" s="4">
        <v>0</v>
      </c>
      <c r="Q139" s="3"/>
      <c r="R139" s="4">
        <v>0</v>
      </c>
      <c r="S139" s="3"/>
      <c r="T139" s="4">
        <v>0</v>
      </c>
      <c r="U139" s="3"/>
      <c r="V139" s="4">
        <v>0</v>
      </c>
      <c r="W139" s="3"/>
      <c r="X139" s="4">
        <v>0</v>
      </c>
      <c r="Y139" s="3"/>
      <c r="Z139" s="4">
        <v>0</v>
      </c>
      <c r="AA139" s="3"/>
      <c r="AB139" s="4">
        <v>0</v>
      </c>
      <c r="AC139" s="3"/>
      <c r="AD139" s="4">
        <v>0</v>
      </c>
      <c r="AE139" s="3"/>
      <c r="AF139" s="4">
        <v>0</v>
      </c>
      <c r="AG139" s="3"/>
      <c r="AH139" s="4">
        <f t="shared" si="9"/>
        <v>1566.74</v>
      </c>
    </row>
    <row r="140" spans="1:34" x14ac:dyDescent="0.3">
      <c r="A140" s="1"/>
      <c r="B140" s="1"/>
      <c r="C140" s="1"/>
      <c r="D140" s="1"/>
      <c r="E140" s="1" t="s">
        <v>126</v>
      </c>
      <c r="F140" s="1"/>
      <c r="G140" s="1"/>
      <c r="H140" s="1"/>
      <c r="I140" s="1"/>
      <c r="J140" s="2">
        <f>ROUND(SUM(J138)+SUM(J139:J139),5)</f>
        <v>44331.25</v>
      </c>
      <c r="K140" s="3"/>
      <c r="L140" s="2">
        <f t="shared" ref="L140" si="10">ROUND(SUM(L138)+SUM(L139:L139),5)</f>
        <v>1566.74</v>
      </c>
      <c r="M140" s="3"/>
      <c r="N140" s="2">
        <f t="shared" ref="N140" si="11">ROUND(SUM(N138)+SUM(N139:N139),5)</f>
        <v>0</v>
      </c>
      <c r="O140" s="3"/>
      <c r="P140" s="2">
        <f t="shared" ref="P140" si="12">ROUND(SUM(P138)+SUM(P139:P139),5)</f>
        <v>0</v>
      </c>
      <c r="Q140" s="3"/>
      <c r="R140" s="2">
        <f t="shared" ref="R140" si="13">ROUND(SUM(R138)+SUM(R139:R139),5)</f>
        <v>0</v>
      </c>
      <c r="S140" s="3"/>
      <c r="T140" s="2">
        <f t="shared" ref="T140" si="14">ROUND(SUM(T138)+SUM(T139:T139),5)</f>
        <v>0</v>
      </c>
      <c r="U140" s="3"/>
      <c r="V140" s="2">
        <f t="shared" ref="V140" si="15">ROUND(SUM(V138)+SUM(V139:V139),5)</f>
        <v>0</v>
      </c>
      <c r="W140" s="3"/>
      <c r="X140" s="2">
        <f t="shared" ref="X140" si="16">ROUND(SUM(X138)+SUM(X139:X139),5)</f>
        <v>0</v>
      </c>
      <c r="Y140" s="3"/>
      <c r="Z140" s="2">
        <f t="shared" ref="Z140" si="17">ROUND(SUM(Z138)+SUM(Z139:Z139),5)</f>
        <v>0</v>
      </c>
      <c r="AA140" s="3"/>
      <c r="AB140" s="2">
        <f t="shared" ref="AB140" si="18">ROUND(SUM(AB138)+SUM(AB139:AB139),5)</f>
        <v>0</v>
      </c>
      <c r="AC140" s="3"/>
      <c r="AD140" s="2">
        <f t="shared" ref="AD140" si="19">ROUND(SUM(AD138)+SUM(AD139:AD139),5)</f>
        <v>0</v>
      </c>
      <c r="AE140" s="3"/>
      <c r="AF140" s="2">
        <f t="shared" ref="AF140" si="20">ROUND(SUM(AF138)+SUM(AF139:AF139),5)</f>
        <v>0</v>
      </c>
      <c r="AG140" s="3"/>
      <c r="AH140" s="2">
        <f t="shared" si="9"/>
        <v>45897.99</v>
      </c>
    </row>
    <row r="141" spans="1:34" x14ac:dyDescent="0.3">
      <c r="A141" s="1"/>
      <c r="B141" s="1"/>
      <c r="C141" s="1"/>
      <c r="D141" s="1"/>
      <c r="E141" s="1" t="s">
        <v>187</v>
      </c>
      <c r="F141" s="1"/>
      <c r="G141" s="1"/>
      <c r="H141" s="1"/>
      <c r="I141" s="1"/>
      <c r="J141" s="2"/>
      <c r="K141" s="3"/>
      <c r="L141" s="2"/>
      <c r="M141" s="3"/>
      <c r="N141" s="2"/>
      <c r="O141" s="3"/>
      <c r="P141" s="2"/>
      <c r="Q141" s="3"/>
      <c r="R141" s="2"/>
      <c r="S141" s="3"/>
      <c r="T141" s="2"/>
      <c r="U141" s="3"/>
      <c r="V141" s="2"/>
      <c r="W141" s="3"/>
      <c r="X141" s="2"/>
      <c r="Y141" s="3"/>
      <c r="Z141" s="2"/>
      <c r="AA141" s="3"/>
      <c r="AB141" s="2"/>
      <c r="AC141" s="3"/>
      <c r="AD141" s="2"/>
      <c r="AE141" s="3"/>
      <c r="AF141" s="2"/>
      <c r="AG141" s="3"/>
      <c r="AH141" s="2"/>
    </row>
    <row r="142" spans="1:34" x14ac:dyDescent="0.3">
      <c r="A142" s="1"/>
      <c r="B142" s="1"/>
      <c r="C142" s="1"/>
      <c r="D142" s="1"/>
      <c r="E142" s="1" t="s">
        <v>193</v>
      </c>
      <c r="F142" s="1"/>
      <c r="G142" s="1"/>
      <c r="H142" s="1"/>
      <c r="I142" s="1"/>
      <c r="J142" s="2">
        <v>0</v>
      </c>
      <c r="K142" s="3"/>
      <c r="L142" s="2">
        <v>0</v>
      </c>
      <c r="M142" s="3"/>
      <c r="N142" s="2">
        <v>0</v>
      </c>
      <c r="O142" s="3"/>
      <c r="P142" s="2">
        <v>0</v>
      </c>
      <c r="Q142" s="3"/>
      <c r="R142" s="2">
        <v>0</v>
      </c>
      <c r="S142" s="3"/>
      <c r="T142" s="2">
        <v>30250</v>
      </c>
      <c r="U142" s="3"/>
      <c r="V142" s="2">
        <v>0</v>
      </c>
      <c r="W142" s="3"/>
      <c r="X142" s="2">
        <v>0</v>
      </c>
      <c r="Y142" s="3"/>
      <c r="Z142" s="2">
        <v>0</v>
      </c>
      <c r="AA142" s="3"/>
      <c r="AB142" s="2">
        <v>0</v>
      </c>
      <c r="AC142" s="3"/>
      <c r="AD142" s="2">
        <v>0</v>
      </c>
      <c r="AE142" s="3"/>
      <c r="AF142" s="2">
        <v>0</v>
      </c>
      <c r="AG142" s="3"/>
      <c r="AH142" s="2">
        <f>ROUND(SUM(J142:AF142),5)</f>
        <v>30250</v>
      </c>
    </row>
    <row r="143" spans="1:34" x14ac:dyDescent="0.3">
      <c r="A143" s="1"/>
      <c r="B143" s="1"/>
      <c r="C143" s="1"/>
      <c r="D143" s="1"/>
      <c r="E143" s="1" t="s">
        <v>194</v>
      </c>
      <c r="F143" s="1"/>
      <c r="G143" s="1"/>
      <c r="H143" s="1"/>
      <c r="I143" s="1"/>
      <c r="J143" s="2">
        <v>0</v>
      </c>
      <c r="K143" s="3"/>
      <c r="L143" s="2">
        <v>0</v>
      </c>
      <c r="M143" s="3"/>
      <c r="N143" s="2">
        <v>0</v>
      </c>
      <c r="O143" s="3"/>
      <c r="P143" s="2">
        <v>0</v>
      </c>
      <c r="Q143" s="3"/>
      <c r="R143" s="2">
        <v>0</v>
      </c>
      <c r="S143" s="3"/>
      <c r="T143" s="2">
        <v>1100000</v>
      </c>
      <c r="U143" s="3"/>
      <c r="V143" s="2">
        <v>0</v>
      </c>
      <c r="W143" s="3"/>
      <c r="X143" s="2">
        <v>0</v>
      </c>
      <c r="Y143" s="3"/>
      <c r="Z143" s="2">
        <v>0</v>
      </c>
      <c r="AA143" s="3"/>
      <c r="AB143" s="2">
        <v>0</v>
      </c>
      <c r="AC143" s="3"/>
      <c r="AD143" s="2">
        <v>0</v>
      </c>
      <c r="AE143" s="3"/>
      <c r="AF143" s="2">
        <v>0</v>
      </c>
      <c r="AG143" s="3"/>
      <c r="AH143" s="2">
        <f>ROUND(SUM(J143:AF143),5)</f>
        <v>1100000</v>
      </c>
    </row>
    <row r="144" spans="1:34" ht="15" thickBot="1" x14ac:dyDescent="0.35">
      <c r="A144" s="1"/>
      <c r="B144" s="1"/>
      <c r="C144" s="1"/>
      <c r="D144" s="1"/>
      <c r="E144" s="1" t="s">
        <v>192</v>
      </c>
      <c r="F144" s="1"/>
      <c r="G144" s="1"/>
      <c r="H144" s="1"/>
      <c r="I144" s="1"/>
      <c r="J144" s="2">
        <v>0</v>
      </c>
      <c r="K144" s="3"/>
      <c r="L144" s="2">
        <f>ROUND(L138+L143,5)</f>
        <v>0</v>
      </c>
      <c r="M144" s="3"/>
      <c r="N144" s="2">
        <f>ROUND(N138+N143,5)</f>
        <v>0</v>
      </c>
      <c r="O144" s="3"/>
      <c r="P144" s="2">
        <f>ROUND(P138+P143,5)</f>
        <v>0</v>
      </c>
      <c r="Q144" s="3"/>
      <c r="R144" s="2">
        <f>ROUND(R138+R143,5)</f>
        <v>0</v>
      </c>
      <c r="S144" s="3"/>
      <c r="T144" s="2">
        <f>ROUND(T142+T143,5)</f>
        <v>1130250</v>
      </c>
      <c r="U144" s="3"/>
      <c r="V144" s="2">
        <f>ROUND(V138+V143,5)</f>
        <v>0</v>
      </c>
      <c r="W144" s="3"/>
      <c r="X144" s="2">
        <f>ROUND(X138+X143,5)</f>
        <v>0</v>
      </c>
      <c r="Y144" s="3"/>
      <c r="Z144" s="2">
        <f>ROUND(Z138+Z143,5)</f>
        <v>0</v>
      </c>
      <c r="AA144" s="3"/>
      <c r="AB144" s="2">
        <f>ROUND(AB138+AB143,5)</f>
        <v>0</v>
      </c>
      <c r="AC144" s="3"/>
      <c r="AD144" s="2">
        <f>ROUND(AD138+AD143,5)</f>
        <v>0</v>
      </c>
      <c r="AE144" s="3"/>
      <c r="AF144" s="2">
        <f>ROUND(AF138+AF143,5)</f>
        <v>0</v>
      </c>
      <c r="AG144" s="3"/>
      <c r="AH144" s="2">
        <f t="shared" ref="AH144" si="21">ROUND(SUM(J144:AF144),5)</f>
        <v>1130250</v>
      </c>
    </row>
    <row r="145" spans="1:34" ht="15" thickBot="1" x14ac:dyDescent="0.35">
      <c r="A145" s="1"/>
      <c r="B145" s="1"/>
      <c r="C145" s="1"/>
      <c r="D145" s="1" t="s">
        <v>127</v>
      </c>
      <c r="E145" s="1"/>
      <c r="F145" s="1"/>
      <c r="G145" s="1"/>
      <c r="H145" s="1"/>
      <c r="I145" s="1"/>
      <c r="J145" s="5">
        <f t="shared" ref="J145" si="22">ROUND(J58+J136+J140+J144,5)</f>
        <v>525006.37</v>
      </c>
      <c r="K145" s="3"/>
      <c r="L145" s="5">
        <f t="shared" ref="L145" si="23">ROUND(L58+L136+L140+L144,5)</f>
        <v>413999.47</v>
      </c>
      <c r="M145" s="3"/>
      <c r="N145" s="5">
        <f t="shared" ref="N145" si="24">ROUND(N58+N136+N140+N144,5)</f>
        <v>391082.45</v>
      </c>
      <c r="O145" s="3"/>
      <c r="P145" s="5">
        <f t="shared" ref="P145" si="25">ROUND(P58+P136+P140+P144,5)</f>
        <v>371299.48</v>
      </c>
      <c r="Q145" s="3"/>
      <c r="R145" s="5">
        <f t="shared" ref="R145" si="26">ROUND(R58+R136+R140+R144,5)</f>
        <v>410162.02</v>
      </c>
      <c r="S145" s="3"/>
      <c r="T145" s="5">
        <f t="shared" ref="T145" si="27">ROUND(T58+T136+T140+T144,5)</f>
        <v>1453531.36</v>
      </c>
      <c r="U145" s="3"/>
      <c r="V145" s="5">
        <f t="shared" ref="V145" si="28">ROUND(V58+V136+V140+V144,5)</f>
        <v>361259.12</v>
      </c>
      <c r="W145" s="3"/>
      <c r="X145" s="5">
        <f t="shared" ref="X145" si="29">ROUND(X58+X136+X140+X144,5)</f>
        <v>405626.81</v>
      </c>
      <c r="Y145" s="3"/>
      <c r="Z145" s="5">
        <f t="shared" ref="Z145" si="30">ROUND(Z58+Z136+Z140+Z144,5)</f>
        <v>410678.4</v>
      </c>
      <c r="AA145" s="3"/>
      <c r="AB145" s="5">
        <f t="shared" ref="AB145" si="31">ROUND(AB58+AB136+AB140+AB144,5)</f>
        <v>401465.02</v>
      </c>
      <c r="AC145" s="3"/>
      <c r="AD145" s="5">
        <f t="shared" ref="AD145" si="32">ROUND(AD58+AD136+AD140+AD144,5)</f>
        <v>316971.46000000002</v>
      </c>
      <c r="AE145" s="3"/>
      <c r="AF145" s="5">
        <f>ROUND(AF58+AF136+AF140+AF144,5)</f>
        <v>318746.44</v>
      </c>
      <c r="AG145" s="3"/>
      <c r="AH145" s="5">
        <f>ROUND(SUM(J145:AF145),5)</f>
        <v>5779828.4000000004</v>
      </c>
    </row>
    <row r="146" spans="1:34" ht="15" thickBot="1" x14ac:dyDescent="0.35">
      <c r="A146" s="1"/>
      <c r="B146" s="1" t="s">
        <v>128</v>
      </c>
      <c r="C146" s="1"/>
      <c r="D146" s="1"/>
      <c r="E146" s="1"/>
      <c r="F146" s="1"/>
      <c r="G146" s="1"/>
      <c r="H146" s="1"/>
      <c r="I146" s="1"/>
      <c r="J146" s="5">
        <f t="shared" ref="J146" si="33">ROUND(J6+J43-J145,5)</f>
        <v>740598.53</v>
      </c>
      <c r="K146" s="5"/>
      <c r="L146" s="5">
        <f t="shared" ref="L146" si="34">ROUND(L6+L43-L145,5)</f>
        <v>-342057.92</v>
      </c>
      <c r="M146" s="5"/>
      <c r="N146" s="5">
        <f t="shared" ref="N146" si="35">ROUND(N6+N43-N145,5)</f>
        <v>-300971.46999999997</v>
      </c>
      <c r="O146" s="3"/>
      <c r="P146" s="5">
        <f t="shared" ref="P146" si="36">ROUND(P6+P43-P145,5)</f>
        <v>149156.73000000001</v>
      </c>
      <c r="Q146" s="3"/>
      <c r="R146" s="5">
        <f t="shared" ref="R146" si="37">ROUND(R6+R43-R145,5)</f>
        <v>930765.7</v>
      </c>
      <c r="S146" s="3"/>
      <c r="T146" s="5">
        <f t="shared" ref="T146" si="38">ROUND(T6+T43-T145,5)</f>
        <v>-1038186.55</v>
      </c>
      <c r="U146" s="3"/>
      <c r="V146" s="5">
        <f t="shared" ref="V146" si="39">ROUND(V6+V43-V145,5)</f>
        <v>-99448.16</v>
      </c>
      <c r="W146" s="3"/>
      <c r="X146" s="5">
        <f t="shared" ref="X146" si="40">ROUND(X6+X43-X145,5)</f>
        <v>-221029.32</v>
      </c>
      <c r="Y146" s="3"/>
      <c r="Z146" s="5">
        <f t="shared" ref="Z146" si="41">ROUND(Z6+Z43-Z145,5)</f>
        <v>-248022.93</v>
      </c>
      <c r="AA146" s="3"/>
      <c r="AB146" s="5">
        <f t="shared" ref="AB146" si="42">ROUND(AB6+AB43-AB145,5)</f>
        <v>-312171.31</v>
      </c>
      <c r="AC146" s="3"/>
      <c r="AD146" s="5">
        <f t="shared" ref="AD146" si="43">ROUND(AD6+AD43-AD145,5)</f>
        <v>-99254.58</v>
      </c>
      <c r="AE146" s="3"/>
      <c r="AF146" s="5">
        <f>ROUND(AF6+AF43-AF145,5)</f>
        <v>1083589.46</v>
      </c>
      <c r="AG146" s="3"/>
      <c r="AH146" s="5">
        <f>ROUND(AH6+AH43-AH145,5)</f>
        <v>-930288.82</v>
      </c>
    </row>
    <row r="147" spans="1:34" s="8" customFormat="1" ht="10.8" thickBot="1" x14ac:dyDescent="0.25">
      <c r="A147" s="1" t="s">
        <v>129</v>
      </c>
      <c r="B147" s="1"/>
      <c r="C147" s="1"/>
      <c r="D147" s="1"/>
      <c r="E147" s="1"/>
      <c r="F147" s="1"/>
      <c r="G147" s="1"/>
      <c r="H147" s="1"/>
      <c r="I147" s="1"/>
      <c r="J147" s="7">
        <f>J146</f>
        <v>740598.53</v>
      </c>
      <c r="K147" s="1"/>
      <c r="L147" s="7">
        <f>L146</f>
        <v>-342057.92</v>
      </c>
      <c r="M147" s="1"/>
      <c r="N147" s="7">
        <f>N146</f>
        <v>-300971.46999999997</v>
      </c>
      <c r="O147" s="1"/>
      <c r="P147" s="7">
        <f>P146</f>
        <v>149156.73000000001</v>
      </c>
      <c r="Q147" s="1"/>
      <c r="R147" s="7">
        <f>R146</f>
        <v>930765.7</v>
      </c>
      <c r="S147" s="1"/>
      <c r="T147" s="7">
        <f>T146</f>
        <v>-1038186.55</v>
      </c>
      <c r="U147" s="1"/>
      <c r="V147" s="7">
        <f>V146</f>
        <v>-99448.16</v>
      </c>
      <c r="W147" s="1"/>
      <c r="X147" s="7">
        <f>X146</f>
        <v>-221029.32</v>
      </c>
      <c r="Y147" s="1"/>
      <c r="Z147" s="7">
        <f>Z146</f>
        <v>-248022.93</v>
      </c>
      <c r="AA147" s="1"/>
      <c r="AB147" s="7">
        <f>AB146</f>
        <v>-312171.31</v>
      </c>
      <c r="AC147" s="1"/>
      <c r="AD147" s="7">
        <f>AD146</f>
        <v>-99254.58</v>
      </c>
      <c r="AE147" s="1"/>
      <c r="AF147" s="7">
        <f>AF146</f>
        <v>1083589.46</v>
      </c>
      <c r="AG147" s="1"/>
      <c r="AH147" s="7">
        <f>AH146</f>
        <v>-930288.82</v>
      </c>
    </row>
    <row r="148" spans="1:34" ht="15" thickTop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3"/>
      <c r="L148" s="2"/>
      <c r="M148" s="3"/>
      <c r="N148" s="2"/>
      <c r="O148" s="3"/>
      <c r="P148" s="2"/>
      <c r="Q148" s="3"/>
      <c r="R148" s="2"/>
      <c r="S148" s="3"/>
      <c r="T148" s="2"/>
      <c r="U148" s="3"/>
      <c r="V148" s="2"/>
      <c r="W148" s="3"/>
      <c r="X148" s="2"/>
      <c r="Y148" s="3"/>
      <c r="Z148" s="2"/>
      <c r="AA148" s="3"/>
      <c r="AB148" s="2"/>
      <c r="AC148" s="3"/>
      <c r="AD148" s="2"/>
      <c r="AE148" s="3"/>
      <c r="AF148" s="2"/>
      <c r="AG148" s="3"/>
      <c r="AH148" s="2"/>
    </row>
  </sheetData>
  <pageMargins left="0.7" right="0.7" top="0.75" bottom="0.75" header="0.1" footer="0.3"/>
  <pageSetup orientation="portrait" horizontalDpi="0" verticalDpi="0" r:id="rId1"/>
  <headerFooter>
    <oddHeader>&amp;L&amp;"Arial,Bold"&amp;8 5:35 PM
&amp;"Arial,Bold"&amp;8 11/17/25
&amp;"Arial,Bold"&amp;8 Cash Basis&amp;C&amp;"Arial,Bold"&amp;12 Jefferson County Rural Fire Protection District #1
&amp;"Arial,Bold"&amp;14 Profit &amp;&amp; Loss
&amp;"Arial,Bold"&amp;10 July 2024 through June 2025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7070-EB6F-45C5-8FA8-951BA83E4B93}">
  <sheetPr>
    <pageSetUpPr fitToPage="1"/>
  </sheetPr>
  <dimension ref="A1:AL181"/>
  <sheetViews>
    <sheetView tabSelected="1" view="pageBreakPreview" zoomScale="80" zoomScaleNormal="175" zoomScaleSheetLayoutView="80" workbookViewId="0">
      <pane xSplit="9" ySplit="6" topLeftCell="J20" activePane="bottomRight" state="frozenSplit"/>
      <selection sqref="A1:XFD4"/>
      <selection pane="topRight" sqref="A1:XFD4"/>
      <selection pane="bottomLeft" sqref="A1:XFD4"/>
      <selection pane="bottomRight" activeCell="AH48" sqref="AH48"/>
    </sheetView>
  </sheetViews>
  <sheetFormatPr defaultRowHeight="14.4" x14ac:dyDescent="0.3"/>
  <cols>
    <col min="1" max="8" width="3" style="8" customWidth="1"/>
    <col min="9" max="9" width="35.6640625" style="8" customWidth="1"/>
    <col min="10" max="10" width="13.109375" bestFit="1" customWidth="1"/>
    <col min="11" max="11" width="2.33203125" customWidth="1"/>
    <col min="12" max="12" width="12.77734375" bestFit="1" customWidth="1"/>
    <col min="13" max="13" width="2.33203125" customWidth="1"/>
    <col min="14" max="14" width="12.77734375" bestFit="1" customWidth="1"/>
    <col min="15" max="15" width="2.33203125" customWidth="1"/>
    <col min="16" max="16" width="12.77734375" bestFit="1" customWidth="1"/>
    <col min="17" max="17" width="2.33203125" customWidth="1"/>
    <col min="18" max="18" width="13.33203125" bestFit="1" customWidth="1"/>
    <col min="19" max="19" width="2.33203125" style="21" customWidth="1"/>
    <col min="20" max="20" width="12.77734375" bestFit="1" customWidth="1"/>
    <col min="21" max="21" width="2.33203125" customWidth="1"/>
    <col min="22" max="22" width="12.88671875" bestFit="1" customWidth="1"/>
    <col min="23" max="23" width="2.33203125" customWidth="1"/>
    <col min="24" max="24" width="12.21875" bestFit="1" customWidth="1"/>
    <col min="25" max="25" width="2.33203125" customWidth="1"/>
    <col min="26" max="26" width="11.6640625" bestFit="1" customWidth="1"/>
    <col min="27" max="27" width="2.33203125" customWidth="1"/>
    <col min="28" max="28" width="11.6640625" bestFit="1" customWidth="1"/>
    <col min="29" max="29" width="2.33203125" customWidth="1"/>
    <col min="30" max="30" width="11.6640625" bestFit="1" customWidth="1"/>
    <col min="31" max="31" width="2.33203125" customWidth="1"/>
    <col min="32" max="32" width="11.6640625" bestFit="1" customWidth="1"/>
    <col min="33" max="33" width="2.33203125" customWidth="1"/>
    <col min="34" max="34" width="11.33203125" bestFit="1" customWidth="1"/>
    <col min="35" max="35" width="6.21875" style="54" customWidth="1"/>
    <col min="36" max="36" width="10.77734375" bestFit="1" customWidth="1"/>
    <col min="37" max="37" width="10.5546875" customWidth="1"/>
  </cols>
  <sheetData>
    <row r="1" spans="1:38" x14ac:dyDescent="0.3">
      <c r="A1" s="40" t="s">
        <v>390</v>
      </c>
      <c r="B1" s="28"/>
      <c r="C1" s="28"/>
      <c r="D1" s="28"/>
      <c r="E1" s="28"/>
      <c r="F1" s="28"/>
      <c r="G1" s="28"/>
      <c r="H1" s="28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J1" s="29"/>
    </row>
    <row r="2" spans="1:38" x14ac:dyDescent="0.3">
      <c r="A2" s="8" t="s">
        <v>377</v>
      </c>
    </row>
    <row r="3" spans="1:38" x14ac:dyDescent="0.3">
      <c r="A3" s="8" t="s">
        <v>378</v>
      </c>
      <c r="B3" s="8" t="s">
        <v>379</v>
      </c>
    </row>
    <row r="5" spans="1:38" x14ac:dyDescent="0.3">
      <c r="J5" s="64" t="s">
        <v>373</v>
      </c>
      <c r="K5" s="64"/>
      <c r="L5" s="64"/>
      <c r="M5" s="64"/>
      <c r="N5" s="64"/>
      <c r="O5" s="64"/>
      <c r="P5" s="64"/>
      <c r="Q5" s="64"/>
      <c r="R5" s="64"/>
      <c r="T5" s="65" t="s">
        <v>374</v>
      </c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8" s="12" customFormat="1" ht="15" thickBot="1" x14ac:dyDescent="0.35">
      <c r="A6" s="9"/>
      <c r="B6" s="9"/>
      <c r="C6" s="9"/>
      <c r="D6" s="9"/>
      <c r="E6" s="9"/>
      <c r="F6" s="9"/>
      <c r="G6" s="9"/>
      <c r="H6" s="9"/>
      <c r="I6" s="9"/>
      <c r="J6" s="10" t="s">
        <v>0</v>
      </c>
      <c r="K6" s="11"/>
      <c r="L6" s="10" t="s">
        <v>1</v>
      </c>
      <c r="M6" s="11"/>
      <c r="N6" s="10" t="s">
        <v>2</v>
      </c>
      <c r="O6" s="11"/>
      <c r="P6" s="10" t="s">
        <v>3</v>
      </c>
      <c r="Q6" s="11"/>
      <c r="R6" s="10" t="s">
        <v>4</v>
      </c>
      <c r="S6" s="22"/>
      <c r="T6" s="10" t="s">
        <v>5</v>
      </c>
      <c r="U6" s="11"/>
      <c r="V6" s="10" t="s">
        <v>6</v>
      </c>
      <c r="W6" s="11"/>
      <c r="X6" s="10" t="s">
        <v>7</v>
      </c>
      <c r="Y6" s="11"/>
      <c r="Z6" s="10" t="s">
        <v>8</v>
      </c>
      <c r="AA6" s="11"/>
      <c r="AB6" s="10" t="s">
        <v>9</v>
      </c>
      <c r="AC6" s="11"/>
      <c r="AD6" s="10" t="s">
        <v>10</v>
      </c>
      <c r="AE6" s="11"/>
      <c r="AF6" s="10" t="s">
        <v>11</v>
      </c>
      <c r="AG6" s="11"/>
      <c r="AH6" s="10" t="s">
        <v>12</v>
      </c>
      <c r="AI6" s="55"/>
      <c r="AJ6" s="10" t="s">
        <v>195</v>
      </c>
      <c r="AK6" s="10" t="s">
        <v>197</v>
      </c>
      <c r="AL6" s="52">
        <v>45864</v>
      </c>
    </row>
    <row r="7" spans="1:38" ht="15" thickTop="1" x14ac:dyDescent="0.3">
      <c r="A7" s="1"/>
      <c r="B7" s="1" t="s">
        <v>385</v>
      </c>
      <c r="C7" s="1"/>
      <c r="D7" s="1"/>
      <c r="E7" s="1"/>
      <c r="F7" s="1"/>
      <c r="G7" s="1"/>
      <c r="H7" s="1"/>
      <c r="I7" s="1"/>
      <c r="J7" s="2">
        <v>1531565.32</v>
      </c>
      <c r="K7" s="3"/>
      <c r="L7" s="2">
        <f>J119</f>
        <v>1156484.6800000002</v>
      </c>
      <c r="M7" s="3"/>
      <c r="N7" s="2">
        <f t="shared" ref="N7" si="0">L119</f>
        <v>878462.82000000018</v>
      </c>
      <c r="O7" s="3"/>
      <c r="P7" s="2">
        <f t="shared" ref="P7" si="1">N119</f>
        <v>675275.56000000029</v>
      </c>
      <c r="Q7" s="3"/>
      <c r="R7" s="2">
        <f t="shared" ref="R7" si="2">P119</f>
        <v>490653.81000000035</v>
      </c>
      <c r="S7" s="22"/>
      <c r="T7" s="2">
        <f t="shared" ref="T7" si="3">R119</f>
        <v>1406366.6400000004</v>
      </c>
      <c r="U7" s="3"/>
      <c r="V7" s="2">
        <f t="shared" ref="V7" si="4">T119</f>
        <v>1314718.3450000004</v>
      </c>
      <c r="W7" s="3"/>
      <c r="X7" s="2">
        <f t="shared" ref="X7" si="5">V119</f>
        <v>953508.68500000052</v>
      </c>
      <c r="Y7" s="3"/>
      <c r="Z7" s="2">
        <f t="shared" ref="Z7" si="6">X119</f>
        <v>1067856.8950000005</v>
      </c>
      <c r="AA7" s="3"/>
      <c r="AB7" s="2">
        <f t="shared" ref="AB7" si="7">Z119</f>
        <v>910117.17500000051</v>
      </c>
      <c r="AC7" s="3"/>
      <c r="AD7" s="2">
        <f t="shared" ref="AD7" si="8">AB119</f>
        <v>812208.48500000045</v>
      </c>
      <c r="AE7" s="3"/>
      <c r="AF7" s="2">
        <f t="shared" ref="AF7" si="9">AD119</f>
        <v>800406.46500000043</v>
      </c>
      <c r="AG7" s="3"/>
      <c r="AH7" s="2">
        <f>J7</f>
        <v>1531565.32</v>
      </c>
      <c r="AJ7" s="2">
        <v>1037938</v>
      </c>
    </row>
    <row r="8" spans="1:38" x14ac:dyDescent="0.3">
      <c r="A8" s="1"/>
      <c r="B8" s="1"/>
      <c r="C8" s="1"/>
      <c r="D8" s="1" t="s">
        <v>14</v>
      </c>
      <c r="E8" s="1"/>
      <c r="F8" s="1"/>
      <c r="G8" s="1"/>
      <c r="H8" s="1"/>
      <c r="I8" s="1"/>
      <c r="J8" s="2"/>
      <c r="K8" s="3"/>
      <c r="L8" s="2"/>
      <c r="M8" s="3"/>
      <c r="N8" s="2"/>
      <c r="O8" s="3"/>
      <c r="P8" s="2"/>
      <c r="Q8" s="3"/>
      <c r="R8" s="2"/>
      <c r="S8" s="23"/>
      <c r="T8" s="2"/>
      <c r="U8" s="3"/>
      <c r="V8" s="2"/>
      <c r="W8" s="3"/>
      <c r="X8" s="2"/>
      <c r="Y8" s="3"/>
      <c r="Z8" s="2"/>
      <c r="AA8" s="3"/>
      <c r="AB8" s="2"/>
      <c r="AC8" s="3"/>
      <c r="AD8" s="2"/>
      <c r="AE8" s="3"/>
      <c r="AF8" s="2"/>
      <c r="AG8" s="3"/>
      <c r="AH8" s="2"/>
      <c r="AJ8" s="2"/>
    </row>
    <row r="9" spans="1:38" x14ac:dyDescent="0.3">
      <c r="A9" s="1"/>
      <c r="B9" s="1"/>
      <c r="C9" s="1"/>
      <c r="D9" s="1"/>
      <c r="E9" s="1" t="s">
        <v>15</v>
      </c>
      <c r="F9" s="1"/>
      <c r="G9" s="1"/>
      <c r="H9" s="1"/>
      <c r="I9" s="1"/>
      <c r="J9" s="2"/>
      <c r="K9" s="3"/>
      <c r="L9" s="2"/>
      <c r="M9" s="3"/>
      <c r="N9" s="2"/>
      <c r="O9" s="3"/>
      <c r="P9" s="2"/>
      <c r="Q9" s="3"/>
      <c r="R9" s="2"/>
      <c r="S9" s="23"/>
      <c r="U9" s="3"/>
      <c r="V9" s="2"/>
      <c r="W9" s="3"/>
      <c r="X9" s="2"/>
      <c r="Y9" s="3"/>
      <c r="Z9" s="2"/>
      <c r="AA9" s="3"/>
      <c r="AB9" s="2"/>
      <c r="AC9" s="3"/>
      <c r="AD9" s="2"/>
      <c r="AE9" s="3"/>
      <c r="AF9" s="2"/>
      <c r="AG9" s="3"/>
      <c r="AH9" s="2"/>
      <c r="AJ9" s="2"/>
    </row>
    <row r="10" spans="1:38" x14ac:dyDescent="0.3">
      <c r="A10" s="1"/>
      <c r="B10" s="1"/>
      <c r="C10" s="1"/>
      <c r="D10" s="1"/>
      <c r="E10" s="1"/>
      <c r="F10" s="1"/>
      <c r="G10" s="1" t="s">
        <v>395</v>
      </c>
      <c r="H10" s="1"/>
      <c r="I10" s="1"/>
      <c r="J10" s="2"/>
      <c r="K10" s="3"/>
      <c r="L10" s="2"/>
      <c r="M10" s="3"/>
      <c r="N10" s="2"/>
      <c r="O10" s="3"/>
      <c r="P10" s="2"/>
      <c r="Q10" s="3"/>
      <c r="R10" s="2"/>
      <c r="S10" s="23"/>
      <c r="T10" s="2">
        <f>+(87509.36+52374.23)/2</f>
        <v>69941.794999999998</v>
      </c>
      <c r="U10" s="3"/>
      <c r="V10" s="2"/>
      <c r="W10" s="3"/>
      <c r="X10" s="2"/>
      <c r="Y10" s="3"/>
      <c r="Z10" s="2"/>
      <c r="AA10" s="3"/>
      <c r="AB10" s="2"/>
      <c r="AC10" s="3"/>
      <c r="AD10" s="2"/>
      <c r="AE10" s="3"/>
      <c r="AF10" s="2"/>
      <c r="AG10" s="3"/>
      <c r="AH10" s="2">
        <f t="shared" ref="AH10" si="10">ROUND(SUM(J10:AF10),5)</f>
        <v>69941.794999999998</v>
      </c>
      <c r="AJ10" s="2"/>
    </row>
    <row r="11" spans="1:38" ht="15" thickBot="1" x14ac:dyDescent="0.35">
      <c r="A11" s="1"/>
      <c r="B11" s="1"/>
      <c r="C11" s="1"/>
      <c r="D11" s="1"/>
      <c r="E11" s="1"/>
      <c r="F11" s="1"/>
      <c r="G11" s="1" t="s">
        <v>395</v>
      </c>
      <c r="H11" s="1"/>
      <c r="I11" s="1"/>
      <c r="J11" s="4"/>
      <c r="K11" s="3"/>
      <c r="L11" s="4"/>
      <c r="M11" s="3"/>
      <c r="N11" s="4"/>
      <c r="O11" s="3"/>
      <c r="P11" s="4"/>
      <c r="Q11" s="3"/>
      <c r="R11" s="4"/>
      <c r="S11" s="23"/>
      <c r="T11" s="4">
        <v>16166.5</v>
      </c>
      <c r="U11" s="3"/>
      <c r="V11" s="4">
        <v>16166.5</v>
      </c>
      <c r="W11" s="3"/>
      <c r="X11" s="4">
        <v>16166.5</v>
      </c>
      <c r="Y11" s="3"/>
      <c r="Z11" s="4">
        <v>16166.5</v>
      </c>
      <c r="AA11" s="3"/>
      <c r="AB11" s="4">
        <v>16166.5</v>
      </c>
      <c r="AC11" s="3"/>
      <c r="AD11" s="4">
        <v>16166.5</v>
      </c>
      <c r="AE11" s="3"/>
      <c r="AF11" s="4">
        <v>16166.5</v>
      </c>
      <c r="AG11" s="3"/>
      <c r="AH11" s="4">
        <f t="shared" ref="AH11:AH12" si="11">ROUND(SUM(J11:AF11),5)</f>
        <v>113165.5</v>
      </c>
      <c r="AJ11" s="4"/>
      <c r="AL11">
        <v>16166.5</v>
      </c>
    </row>
    <row r="12" spans="1:38" x14ac:dyDescent="0.3">
      <c r="A12" s="1"/>
      <c r="B12" s="1"/>
      <c r="C12" s="1"/>
      <c r="D12" s="1"/>
      <c r="E12" s="1"/>
      <c r="F12" s="1"/>
      <c r="G12" s="1" t="s">
        <v>396</v>
      </c>
      <c r="H12" s="1"/>
      <c r="I12" s="1"/>
      <c r="J12" s="2"/>
      <c r="K12" s="3"/>
      <c r="L12" s="2"/>
      <c r="M12" s="3"/>
      <c r="N12" s="2"/>
      <c r="O12" s="3"/>
      <c r="P12" s="2"/>
      <c r="Q12" s="3"/>
      <c r="R12" s="2"/>
      <c r="S12" s="23"/>
      <c r="T12" s="2">
        <f>SUM(T10:T11)</f>
        <v>86108.294999999998</v>
      </c>
      <c r="U12" s="3"/>
      <c r="V12" s="2">
        <f>SUM(V10:V11)</f>
        <v>16166.5</v>
      </c>
      <c r="W12" s="3"/>
      <c r="X12" s="2">
        <f>SUM(X10:X11)</f>
        <v>16166.5</v>
      </c>
      <c r="Y12" s="3"/>
      <c r="Z12" s="2">
        <f>SUM(Z10:Z11)</f>
        <v>16166.5</v>
      </c>
      <c r="AA12" s="3"/>
      <c r="AB12" s="2">
        <f>SUM(AB10:AB11)</f>
        <v>16166.5</v>
      </c>
      <c r="AC12" s="3"/>
      <c r="AD12" s="2">
        <f>SUM(AD10:AD11)</f>
        <v>16166.5</v>
      </c>
      <c r="AE12" s="3"/>
      <c r="AF12" s="2">
        <f>SUM(AF10:AF11)</f>
        <v>16166.5</v>
      </c>
      <c r="AG12" s="3"/>
      <c r="AH12" s="2">
        <f t="shared" si="11"/>
        <v>183107.29500000001</v>
      </c>
      <c r="AJ12" s="2"/>
    </row>
    <row r="13" spans="1:38" x14ac:dyDescent="0.3">
      <c r="A13" s="1"/>
      <c r="B13" s="1"/>
      <c r="C13" s="1"/>
      <c r="D13" s="1"/>
      <c r="E13" s="1"/>
      <c r="F13" s="1" t="s">
        <v>16</v>
      </c>
      <c r="G13" s="1"/>
      <c r="H13" s="1"/>
      <c r="I13" s="1"/>
      <c r="J13" s="2"/>
      <c r="K13" s="3"/>
      <c r="L13" s="2"/>
      <c r="M13" s="3"/>
      <c r="N13" s="2"/>
      <c r="O13" s="3"/>
      <c r="P13" s="2"/>
      <c r="Q13" s="3"/>
      <c r="R13" s="2"/>
      <c r="S13" s="23"/>
      <c r="T13" s="2"/>
      <c r="U13" s="3"/>
      <c r="V13" s="2"/>
      <c r="W13" s="3"/>
      <c r="X13" s="2"/>
      <c r="Y13" s="3"/>
      <c r="Z13" s="2"/>
      <c r="AA13" s="3"/>
      <c r="AB13" s="2"/>
      <c r="AC13" s="3"/>
      <c r="AD13" s="2"/>
      <c r="AE13" s="3"/>
      <c r="AF13" s="2"/>
      <c r="AG13" s="3"/>
      <c r="AH13" s="2"/>
      <c r="AJ13" s="2"/>
    </row>
    <row r="14" spans="1:38" x14ac:dyDescent="0.3">
      <c r="A14" s="1"/>
      <c r="B14" s="1"/>
      <c r="C14" s="1"/>
      <c r="D14" s="1"/>
      <c r="E14" s="1"/>
      <c r="F14" s="1"/>
      <c r="G14" s="1" t="s">
        <v>17</v>
      </c>
      <c r="H14" s="1"/>
      <c r="I14" s="1"/>
      <c r="J14" s="2"/>
      <c r="K14" s="3"/>
      <c r="L14" s="2"/>
      <c r="M14" s="3"/>
      <c r="N14" s="2"/>
      <c r="O14" s="3"/>
      <c r="P14" s="2"/>
      <c r="Q14" s="3"/>
      <c r="R14" s="2"/>
      <c r="S14" s="23"/>
      <c r="T14" s="2"/>
      <c r="U14" s="3"/>
      <c r="V14" s="2"/>
      <c r="W14" s="3"/>
      <c r="X14" s="2"/>
      <c r="Y14" s="3"/>
      <c r="Z14" s="2"/>
      <c r="AA14" s="3"/>
      <c r="AB14" s="2"/>
      <c r="AC14" s="3"/>
      <c r="AD14" s="2"/>
      <c r="AE14" s="3"/>
      <c r="AF14" s="2"/>
      <c r="AG14" s="3"/>
      <c r="AH14" s="2"/>
      <c r="AJ14" s="2"/>
    </row>
    <row r="15" spans="1:38" x14ac:dyDescent="0.3">
      <c r="A15" s="1"/>
      <c r="B15" s="1"/>
      <c r="C15" s="1"/>
      <c r="D15" s="1"/>
      <c r="E15" s="1"/>
      <c r="F15" s="1"/>
      <c r="G15" s="1"/>
      <c r="H15" s="1" t="s">
        <v>18</v>
      </c>
      <c r="I15" s="1"/>
      <c r="J15" s="2"/>
      <c r="K15" s="3"/>
      <c r="L15" s="2"/>
      <c r="M15" s="3"/>
      <c r="N15" s="2"/>
      <c r="O15" s="3"/>
      <c r="P15" s="2"/>
      <c r="Q15" s="3"/>
      <c r="R15" s="53"/>
      <c r="S15" s="23"/>
      <c r="T15" s="2"/>
      <c r="U15" s="3"/>
      <c r="V15" s="2"/>
      <c r="W15" s="3"/>
      <c r="X15" s="2"/>
      <c r="Y15" s="3"/>
      <c r="Z15" s="2"/>
      <c r="AA15" s="3"/>
      <c r="AB15" s="2"/>
      <c r="AC15" s="3"/>
      <c r="AD15" s="2"/>
      <c r="AE15" s="3"/>
      <c r="AF15" s="2"/>
      <c r="AG15" s="3"/>
      <c r="AH15" s="2"/>
      <c r="AJ15" s="2"/>
    </row>
    <row r="16" spans="1:38" x14ac:dyDescent="0.3">
      <c r="A16" s="1"/>
      <c r="B16" s="1"/>
      <c r="C16" s="1"/>
      <c r="D16" s="1"/>
      <c r="E16" s="1"/>
      <c r="F16" s="1"/>
      <c r="G16" s="1"/>
      <c r="H16" s="1" t="s">
        <v>24</v>
      </c>
      <c r="I16" s="1"/>
      <c r="J16" s="2">
        <v>4994.05</v>
      </c>
      <c r="K16" s="3"/>
      <c r="L16" s="2">
        <v>0</v>
      </c>
      <c r="M16" s="3"/>
      <c r="N16" s="2">
        <v>0</v>
      </c>
      <c r="O16" s="3"/>
      <c r="P16" s="2">
        <v>0</v>
      </c>
      <c r="Q16" s="3"/>
      <c r="R16" s="2">
        <f>1065700.81-4994.05</f>
        <v>1060706.76</v>
      </c>
      <c r="S16" s="23"/>
      <c r="T16" s="2">
        <v>21356.54</v>
      </c>
      <c r="U16" s="3"/>
      <c r="V16" s="2">
        <v>7571.18</v>
      </c>
      <c r="W16" s="3"/>
      <c r="X16" s="2">
        <v>23254.36</v>
      </c>
      <c r="Y16" s="3"/>
      <c r="Z16" s="2">
        <v>4021.06</v>
      </c>
      <c r="AA16" s="3"/>
      <c r="AB16" s="2">
        <v>0</v>
      </c>
      <c r="AC16" s="3"/>
      <c r="AD16" s="2">
        <v>8142.28</v>
      </c>
      <c r="AE16" s="3"/>
      <c r="AF16" s="2">
        <v>0</v>
      </c>
      <c r="AG16" s="3"/>
      <c r="AH16" s="2">
        <f t="shared" ref="AH16:AH18" si="12">ROUND(SUM(J16:AF16),5)</f>
        <v>1130046.23</v>
      </c>
      <c r="AJ16" s="2">
        <v>1236760</v>
      </c>
    </row>
    <row r="17" spans="1:36" ht="15" thickBot="1" x14ac:dyDescent="0.35">
      <c r="A17" s="1"/>
      <c r="B17" s="1"/>
      <c r="C17" s="1"/>
      <c r="D17" s="1"/>
      <c r="E17" s="1"/>
      <c r="F17" s="1"/>
      <c r="G17" s="1" t="s">
        <v>26</v>
      </c>
      <c r="H17" s="1"/>
      <c r="I17" s="1"/>
      <c r="J17" s="4">
        <v>10568.71</v>
      </c>
      <c r="K17" s="3"/>
      <c r="L17" s="4">
        <v>9164.7900000000009</v>
      </c>
      <c r="M17" s="3"/>
      <c r="N17" s="4">
        <v>3776.12</v>
      </c>
      <c r="O17" s="3"/>
      <c r="P17" s="4">
        <v>15.35</v>
      </c>
      <c r="Q17" s="3"/>
      <c r="R17" s="4">
        <f>27646.98-SUM(J17:P17)</f>
        <v>4122.010000000002</v>
      </c>
      <c r="S17" s="23"/>
      <c r="T17" s="4">
        <v>11027.61</v>
      </c>
      <c r="U17" s="3"/>
      <c r="V17" s="4">
        <v>739.86</v>
      </c>
      <c r="W17" s="3"/>
      <c r="X17" s="4">
        <v>1120.1199999999999</v>
      </c>
      <c r="Y17" s="3"/>
      <c r="Z17" s="4">
        <v>1526.2</v>
      </c>
      <c r="AA17" s="3"/>
      <c r="AB17" s="4">
        <v>19.079999999999998</v>
      </c>
      <c r="AC17" s="3"/>
      <c r="AD17" s="4">
        <v>3003.91</v>
      </c>
      <c r="AE17" s="3"/>
      <c r="AF17" s="4">
        <v>26.37</v>
      </c>
      <c r="AG17" s="3"/>
      <c r="AH17" s="4">
        <f t="shared" si="12"/>
        <v>45110.13</v>
      </c>
      <c r="AJ17" s="4">
        <v>20000</v>
      </c>
    </row>
    <row r="18" spans="1:36" x14ac:dyDescent="0.3">
      <c r="A18" s="1"/>
      <c r="B18" s="1"/>
      <c r="C18" s="1"/>
      <c r="D18" s="1"/>
      <c r="E18" s="1"/>
      <c r="F18" s="1" t="s">
        <v>27</v>
      </c>
      <c r="G18" s="1"/>
      <c r="H18" s="1"/>
      <c r="I18" s="1"/>
      <c r="J18" s="2">
        <f>ROUND(J16+SUM(J17:J17),5)</f>
        <v>15562.76</v>
      </c>
      <c r="K18" s="3"/>
      <c r="L18" s="2">
        <f>ROUND(L16+SUM(L17:L17),5)</f>
        <v>9164.7900000000009</v>
      </c>
      <c r="M18" s="3"/>
      <c r="N18" s="2">
        <f>ROUND(N16+SUM(N17:N17),5)</f>
        <v>3776.12</v>
      </c>
      <c r="O18" s="3"/>
      <c r="P18" s="2">
        <f>ROUND(P16+SUM(P17:P17),5)</f>
        <v>15.35</v>
      </c>
      <c r="Q18" s="3"/>
      <c r="R18" s="2">
        <f>ROUND(R16+SUM(R17:R17),5)</f>
        <v>1064828.77</v>
      </c>
      <c r="S18" s="23"/>
      <c r="T18" s="2">
        <f>ROUND(T16+SUM(T17:T17),5)</f>
        <v>32384.15</v>
      </c>
      <c r="U18" s="3"/>
      <c r="V18" s="2">
        <f>ROUND(V16+SUM(V17:V17),5)</f>
        <v>8311.0400000000009</v>
      </c>
      <c r="W18" s="3"/>
      <c r="X18" s="2">
        <f>ROUND(X16+SUM(X17:X17),5)</f>
        <v>24374.48</v>
      </c>
      <c r="Y18" s="3"/>
      <c r="Z18" s="2">
        <f>ROUND(Z16+SUM(Z17:Z17),5)</f>
        <v>5547.26</v>
      </c>
      <c r="AA18" s="3"/>
      <c r="AB18" s="2">
        <f>ROUND(AB16+SUM(AB17:AB17),5)</f>
        <v>19.079999999999998</v>
      </c>
      <c r="AC18" s="3"/>
      <c r="AD18" s="2">
        <f>ROUND(AD16+SUM(AD17:AD17),5)</f>
        <v>11146.19</v>
      </c>
      <c r="AE18" s="3"/>
      <c r="AF18" s="2">
        <f>ROUND(AF16+SUM(AF17:AF17),5)</f>
        <v>26.37</v>
      </c>
      <c r="AG18" s="3"/>
      <c r="AH18" s="2">
        <f t="shared" si="12"/>
        <v>1175156.3600000001</v>
      </c>
      <c r="AJ18" s="2">
        <f>SUM(AJ16:AJ17)</f>
        <v>1256760</v>
      </c>
    </row>
    <row r="19" spans="1:36" x14ac:dyDescent="0.3">
      <c r="A19" s="1"/>
      <c r="B19" s="1"/>
      <c r="C19" s="1"/>
      <c r="D19" s="1"/>
      <c r="E19" s="1"/>
      <c r="F19" s="1" t="s">
        <v>28</v>
      </c>
      <c r="G19" s="1"/>
      <c r="H19" s="1"/>
      <c r="I19" s="1"/>
      <c r="J19" s="2"/>
      <c r="K19" s="3"/>
      <c r="L19" s="2"/>
      <c r="M19" s="3"/>
      <c r="N19" s="2"/>
      <c r="O19" s="3"/>
      <c r="P19" s="2"/>
      <c r="Q19" s="3"/>
      <c r="R19" s="53"/>
      <c r="S19" s="23"/>
      <c r="T19" s="2"/>
      <c r="U19" s="3"/>
      <c r="V19" s="2"/>
      <c r="W19" s="3"/>
      <c r="X19" s="2"/>
      <c r="Y19" s="3"/>
      <c r="Z19" s="2"/>
      <c r="AA19" s="3"/>
      <c r="AB19" s="2"/>
      <c r="AC19" s="3"/>
      <c r="AD19" s="2"/>
      <c r="AE19" s="3"/>
      <c r="AF19" s="2"/>
      <c r="AG19" s="3"/>
      <c r="AH19" s="2"/>
      <c r="AJ19" s="2"/>
    </row>
    <row r="20" spans="1:36" x14ac:dyDescent="0.3">
      <c r="A20" s="1"/>
      <c r="B20" s="1"/>
      <c r="C20" s="1"/>
      <c r="D20" s="1"/>
      <c r="E20" s="1"/>
      <c r="F20" s="1"/>
      <c r="G20" s="1" t="s">
        <v>29</v>
      </c>
      <c r="H20" s="1"/>
      <c r="I20" s="1"/>
      <c r="J20" s="2">
        <v>333.23</v>
      </c>
      <c r="K20" s="3"/>
      <c r="L20" s="2">
        <v>711.59</v>
      </c>
      <c r="M20" s="3"/>
      <c r="N20" s="2">
        <v>1946.82</v>
      </c>
      <c r="O20" s="3"/>
      <c r="P20" s="2">
        <v>1082.24</v>
      </c>
      <c r="Q20" s="3"/>
      <c r="R20" s="2">
        <f>4647.64-SUM(J20:P20)</f>
        <v>573.76000000000022</v>
      </c>
      <c r="S20" s="23"/>
      <c r="T20" s="2">
        <v>1946.82</v>
      </c>
      <c r="U20" s="3"/>
      <c r="V20" s="2">
        <v>1946.82</v>
      </c>
      <c r="W20" s="3"/>
      <c r="X20" s="2">
        <v>1946.82</v>
      </c>
      <c r="Y20" s="3"/>
      <c r="Z20" s="2">
        <v>1946.82</v>
      </c>
      <c r="AA20" s="3"/>
      <c r="AB20" s="2">
        <v>1946.82</v>
      </c>
      <c r="AC20" s="3"/>
      <c r="AD20" s="2">
        <v>1946.82</v>
      </c>
      <c r="AE20" s="3"/>
      <c r="AF20" s="2">
        <v>1946.82</v>
      </c>
      <c r="AG20" s="3"/>
      <c r="AH20" s="2">
        <f t="shared" ref="AH20:AH24" si="13">ROUND(SUM(J20:AF20),5)</f>
        <v>18275.38</v>
      </c>
      <c r="AJ20" s="2">
        <v>35000</v>
      </c>
    </row>
    <row r="21" spans="1:36" x14ac:dyDescent="0.3">
      <c r="A21" s="1"/>
      <c r="B21" s="1"/>
      <c r="C21" s="1"/>
      <c r="D21" s="1"/>
      <c r="E21" s="1"/>
      <c r="F21" s="1"/>
      <c r="G21" s="1" t="s">
        <v>30</v>
      </c>
      <c r="H21" s="1"/>
      <c r="I21" s="1"/>
      <c r="J21" s="2">
        <v>369.83</v>
      </c>
      <c r="K21" s="3"/>
      <c r="L21" s="2">
        <v>363.78</v>
      </c>
      <c r="M21" s="3"/>
      <c r="N21" s="2">
        <v>366.87</v>
      </c>
      <c r="O21" s="3"/>
      <c r="P21" s="2">
        <v>357.2</v>
      </c>
      <c r="Q21" s="3"/>
      <c r="R21" s="2">
        <f>1827.17-SUM(J21:P21)</f>
        <v>369.49</v>
      </c>
      <c r="S21" s="23"/>
      <c r="T21" s="2">
        <v>366.87</v>
      </c>
      <c r="U21" s="3"/>
      <c r="V21" s="2">
        <v>366.87</v>
      </c>
      <c r="W21" s="3"/>
      <c r="X21" s="2">
        <v>366.87</v>
      </c>
      <c r="Y21" s="3"/>
      <c r="Z21" s="2">
        <v>366.87</v>
      </c>
      <c r="AA21" s="3"/>
      <c r="AB21" s="2">
        <v>366.87</v>
      </c>
      <c r="AC21" s="3"/>
      <c r="AD21" s="2">
        <v>366.87</v>
      </c>
      <c r="AE21" s="3"/>
      <c r="AF21" s="2">
        <v>366.87</v>
      </c>
      <c r="AG21" s="3"/>
      <c r="AH21" s="2">
        <f t="shared" si="13"/>
        <v>4395.26</v>
      </c>
      <c r="AJ21" s="2"/>
    </row>
    <row r="22" spans="1:36" ht="15" thickBot="1" x14ac:dyDescent="0.35">
      <c r="A22" s="1"/>
      <c r="B22" s="1"/>
      <c r="C22" s="1"/>
      <c r="D22" s="1"/>
      <c r="E22" s="1"/>
      <c r="F22" s="1"/>
      <c r="G22" s="1" t="s">
        <v>33</v>
      </c>
      <c r="H22" s="1"/>
      <c r="I22" s="1"/>
      <c r="J22" s="4">
        <v>0.03</v>
      </c>
      <c r="K22" s="3"/>
      <c r="L22" s="4">
        <v>0.04</v>
      </c>
      <c r="M22" s="3"/>
      <c r="N22" s="4">
        <v>0.03</v>
      </c>
      <c r="O22" s="3"/>
      <c r="P22" s="4">
        <v>0.04</v>
      </c>
      <c r="Q22" s="3"/>
      <c r="R22" s="4">
        <v>0.08</v>
      </c>
      <c r="S22" s="23"/>
      <c r="T22" s="4">
        <v>0.03</v>
      </c>
      <c r="U22" s="3"/>
      <c r="V22" s="4">
        <v>0.03</v>
      </c>
      <c r="W22" s="3"/>
      <c r="X22" s="4">
        <v>0.03</v>
      </c>
      <c r="Y22" s="3"/>
      <c r="Z22" s="4">
        <v>0.03</v>
      </c>
      <c r="AA22" s="3"/>
      <c r="AB22" s="4">
        <v>0.03</v>
      </c>
      <c r="AC22" s="3"/>
      <c r="AD22" s="4">
        <v>0.03</v>
      </c>
      <c r="AE22" s="3"/>
      <c r="AF22" s="4">
        <v>0.03</v>
      </c>
      <c r="AG22" s="3"/>
      <c r="AH22" s="4">
        <f t="shared" si="13"/>
        <v>0.43</v>
      </c>
      <c r="AJ22" s="4"/>
    </row>
    <row r="23" spans="1:36" x14ac:dyDescent="0.3">
      <c r="A23" s="1"/>
      <c r="B23" s="1"/>
      <c r="C23" s="1"/>
      <c r="D23" s="1"/>
      <c r="E23" s="1"/>
      <c r="F23" s="1" t="s">
        <v>34</v>
      </c>
      <c r="G23" s="1"/>
      <c r="H23" s="1"/>
      <c r="I23" s="1"/>
      <c r="J23" s="2">
        <f>ROUND(SUM(J19:J22),5)</f>
        <v>703.09</v>
      </c>
      <c r="K23" s="3"/>
      <c r="L23" s="2">
        <f>ROUND(SUM(L19:L22),5)</f>
        <v>1075.4100000000001</v>
      </c>
      <c r="M23" s="3"/>
      <c r="N23" s="2">
        <f>ROUND(SUM(N19:N22),5)</f>
        <v>2313.7199999999998</v>
      </c>
      <c r="O23" s="3"/>
      <c r="P23" s="2">
        <f>ROUND(SUM(P19:P22),5)</f>
        <v>1439.48</v>
      </c>
      <c r="Q23" s="3"/>
      <c r="R23" s="2">
        <f>ROUND(SUM(R19:R22),5)</f>
        <v>943.33</v>
      </c>
      <c r="S23" s="23"/>
      <c r="T23" s="2">
        <f>ROUND(SUM(T19:T22),5)</f>
        <v>2313.7199999999998</v>
      </c>
      <c r="U23" s="3"/>
      <c r="V23" s="2">
        <f>ROUND(SUM(V19:V22),5)</f>
        <v>2313.7199999999998</v>
      </c>
      <c r="W23" s="3"/>
      <c r="X23" s="2">
        <f>ROUND(SUM(X19:X22),5)</f>
        <v>2313.7199999999998</v>
      </c>
      <c r="Y23" s="3"/>
      <c r="Z23" s="2">
        <f>ROUND(SUM(Z19:Z22),5)</f>
        <v>2313.7199999999998</v>
      </c>
      <c r="AA23" s="3"/>
      <c r="AB23" s="2">
        <f>ROUND(SUM(AB19:AB22),5)</f>
        <v>2313.7199999999998</v>
      </c>
      <c r="AC23" s="3"/>
      <c r="AD23" s="2">
        <f>ROUND(SUM(AD19:AD22),5)</f>
        <v>2313.7199999999998</v>
      </c>
      <c r="AE23" s="3"/>
      <c r="AF23" s="2">
        <f>ROUND(SUM(AF19:AF22),5)</f>
        <v>2313.7199999999998</v>
      </c>
      <c r="AG23" s="3"/>
      <c r="AH23" s="2">
        <f t="shared" si="13"/>
        <v>22671.07</v>
      </c>
      <c r="AJ23" s="2">
        <f>SUM(AJ20:AJ22)</f>
        <v>35000</v>
      </c>
    </row>
    <row r="24" spans="1:36" x14ac:dyDescent="0.3">
      <c r="A24" s="1"/>
      <c r="B24" s="1"/>
      <c r="C24" s="1"/>
      <c r="D24" s="1"/>
      <c r="E24" s="1"/>
      <c r="F24" s="1" t="s">
        <v>35</v>
      </c>
      <c r="G24" s="1"/>
      <c r="H24" s="1"/>
      <c r="I24" s="1"/>
      <c r="J24" s="2">
        <v>17000</v>
      </c>
      <c r="K24" s="3"/>
      <c r="L24" s="2">
        <v>440</v>
      </c>
      <c r="M24" s="3"/>
      <c r="N24" s="2">
        <v>0</v>
      </c>
      <c r="O24" s="3"/>
      <c r="P24" s="2">
        <v>0</v>
      </c>
      <c r="Q24" s="3"/>
      <c r="R24" s="2">
        <v>0</v>
      </c>
      <c r="S24" s="23"/>
      <c r="T24" s="2">
        <v>0</v>
      </c>
      <c r="U24" s="3"/>
      <c r="V24" s="2">
        <v>0</v>
      </c>
      <c r="W24" s="3"/>
      <c r="X24" s="2">
        <v>0</v>
      </c>
      <c r="Y24" s="3"/>
      <c r="Z24" s="2">
        <v>174.33</v>
      </c>
      <c r="AA24" s="3"/>
      <c r="AB24" s="2">
        <v>0</v>
      </c>
      <c r="AC24" s="3"/>
      <c r="AD24" s="2">
        <v>1240</v>
      </c>
      <c r="AE24" s="3"/>
      <c r="AF24" s="2">
        <v>500</v>
      </c>
      <c r="AG24" s="3"/>
      <c r="AH24" s="2">
        <f t="shared" si="13"/>
        <v>19354.330000000002</v>
      </c>
      <c r="AJ24" s="2">
        <v>17000</v>
      </c>
    </row>
    <row r="25" spans="1:36" x14ac:dyDescent="0.3">
      <c r="A25" s="1"/>
      <c r="B25" s="1"/>
      <c r="C25" s="1"/>
      <c r="D25" s="1"/>
      <c r="E25" s="1"/>
      <c r="F25" s="1" t="s">
        <v>36</v>
      </c>
      <c r="G25" s="1"/>
      <c r="H25" s="1"/>
      <c r="I25" s="1"/>
      <c r="J25" s="2"/>
      <c r="K25" s="3"/>
      <c r="L25" s="2"/>
      <c r="M25" s="3"/>
      <c r="N25" s="2"/>
      <c r="O25" s="3"/>
      <c r="P25" s="2"/>
      <c r="Q25" s="3"/>
      <c r="R25" s="2"/>
      <c r="S25" s="23"/>
      <c r="T25" s="2"/>
      <c r="U25" s="3"/>
      <c r="V25" s="2"/>
      <c r="W25" s="3"/>
      <c r="X25" s="2"/>
      <c r="Y25" s="3"/>
      <c r="Z25" s="2"/>
      <c r="AA25" s="3"/>
      <c r="AB25" s="2"/>
      <c r="AC25" s="3"/>
      <c r="AD25" s="2"/>
      <c r="AE25" s="3"/>
      <c r="AF25" s="2"/>
      <c r="AG25" s="3"/>
      <c r="AH25" s="2"/>
      <c r="AJ25" s="2"/>
    </row>
    <row r="26" spans="1:36" x14ac:dyDescent="0.3">
      <c r="A26" s="1"/>
      <c r="B26" s="1"/>
      <c r="C26" s="1"/>
      <c r="D26" s="1"/>
      <c r="E26" s="1"/>
      <c r="F26" s="1"/>
      <c r="G26" s="1" t="s">
        <v>37</v>
      </c>
      <c r="H26" s="1"/>
      <c r="I26" s="1"/>
      <c r="J26" s="2">
        <v>0</v>
      </c>
      <c r="K26" s="3"/>
      <c r="L26" s="2">
        <v>3.75</v>
      </c>
      <c r="M26" s="3"/>
      <c r="N26" s="2">
        <v>0</v>
      </c>
      <c r="O26" s="3"/>
      <c r="P26" s="2">
        <v>0</v>
      </c>
      <c r="Q26" s="3"/>
      <c r="R26" s="2">
        <v>0</v>
      </c>
      <c r="S26" s="23"/>
      <c r="T26" s="2">
        <v>0</v>
      </c>
      <c r="U26" s="3"/>
      <c r="V26" s="2">
        <v>0</v>
      </c>
      <c r="W26" s="3"/>
      <c r="X26" s="2">
        <v>0</v>
      </c>
      <c r="Y26" s="3"/>
      <c r="Z26" s="2">
        <v>0</v>
      </c>
      <c r="AA26" s="3"/>
      <c r="AB26" s="2">
        <v>0</v>
      </c>
      <c r="AC26" s="3"/>
      <c r="AD26" s="2">
        <v>0</v>
      </c>
      <c r="AE26" s="3"/>
      <c r="AF26" s="2">
        <v>0</v>
      </c>
      <c r="AG26" s="3"/>
      <c r="AH26" s="2">
        <f>ROUND(SUM(J26:AF26),5)</f>
        <v>3.75</v>
      </c>
      <c r="AJ26" s="2">
        <v>500</v>
      </c>
    </row>
    <row r="27" spans="1:36" x14ac:dyDescent="0.3">
      <c r="A27" s="1"/>
      <c r="B27" s="1"/>
      <c r="C27" s="1"/>
      <c r="D27" s="1"/>
      <c r="E27" s="1"/>
      <c r="F27" s="1"/>
      <c r="G27" s="1" t="s">
        <v>38</v>
      </c>
      <c r="H27" s="1"/>
      <c r="I27" s="1"/>
      <c r="J27" s="2">
        <v>0</v>
      </c>
      <c r="K27" s="3"/>
      <c r="L27" s="2">
        <v>0</v>
      </c>
      <c r="M27" s="3"/>
      <c r="N27" s="2">
        <v>20000</v>
      </c>
      <c r="O27" s="3"/>
      <c r="P27" s="2">
        <v>0</v>
      </c>
      <c r="Q27" s="3"/>
      <c r="R27" s="2">
        <v>0</v>
      </c>
      <c r="S27" s="23"/>
      <c r="T27" s="2">
        <v>0</v>
      </c>
      <c r="U27" s="3"/>
      <c r="V27" s="2">
        <v>0</v>
      </c>
      <c r="W27" s="3"/>
      <c r="X27" s="2">
        <v>0</v>
      </c>
      <c r="Y27" s="3"/>
      <c r="Z27" s="2">
        <v>0</v>
      </c>
      <c r="AA27" s="3"/>
      <c r="AB27" s="2">
        <v>0</v>
      </c>
      <c r="AC27" s="3"/>
      <c r="AD27" s="2">
        <v>0</v>
      </c>
      <c r="AE27" s="3"/>
      <c r="AF27" s="2">
        <v>0</v>
      </c>
      <c r="AG27" s="3"/>
      <c r="AH27" s="2">
        <f>ROUND(SUM(J27:AF27),5)</f>
        <v>20000</v>
      </c>
      <c r="AJ27" s="2">
        <v>224922</v>
      </c>
    </row>
    <row r="28" spans="1:36" x14ac:dyDescent="0.3">
      <c r="A28" s="1"/>
      <c r="B28" s="1"/>
      <c r="C28" s="1"/>
      <c r="D28" s="1"/>
      <c r="E28" s="1"/>
      <c r="F28" s="1"/>
      <c r="G28" s="1" t="s">
        <v>43</v>
      </c>
      <c r="H28" s="1"/>
      <c r="I28" s="1"/>
      <c r="J28" s="2">
        <v>6393.5</v>
      </c>
      <c r="K28" s="3"/>
      <c r="L28" s="2">
        <v>480</v>
      </c>
      <c r="M28" s="3"/>
      <c r="N28" s="2">
        <v>5613.5</v>
      </c>
      <c r="O28" s="3"/>
      <c r="P28" s="2">
        <v>1339.01</v>
      </c>
      <c r="Q28" s="3"/>
      <c r="R28" s="2">
        <v>29454</v>
      </c>
      <c r="S28" s="23"/>
      <c r="T28" s="2">
        <v>5613.5</v>
      </c>
      <c r="U28" s="3"/>
      <c r="V28" s="2">
        <v>0</v>
      </c>
      <c r="W28" s="3"/>
      <c r="X28" s="2">
        <v>9213.5</v>
      </c>
      <c r="Y28" s="3"/>
      <c r="Z28" s="2">
        <v>700</v>
      </c>
      <c r="AA28" s="3"/>
      <c r="AB28" s="2">
        <v>14727</v>
      </c>
      <c r="AC28" s="3"/>
      <c r="AD28" s="2">
        <v>15000</v>
      </c>
      <c r="AE28" s="3"/>
      <c r="AF28" s="2">
        <v>17873.72</v>
      </c>
      <c r="AG28" s="3"/>
      <c r="AH28" s="2">
        <f t="shared" ref="AH28:AH34" si="14">ROUND(SUM(J28:AF28),5)</f>
        <v>106407.73</v>
      </c>
      <c r="AJ28" s="2">
        <v>303348</v>
      </c>
    </row>
    <row r="29" spans="1:36" x14ac:dyDescent="0.3">
      <c r="A29" s="1"/>
      <c r="B29" s="1"/>
      <c r="C29" s="1"/>
      <c r="D29" s="1"/>
      <c r="E29" s="1"/>
      <c r="F29" s="1"/>
      <c r="G29" s="1" t="s">
        <v>44</v>
      </c>
      <c r="H29" s="1"/>
      <c r="I29" s="1"/>
      <c r="J29" s="2">
        <v>2493.75</v>
      </c>
      <c r="K29" s="3"/>
      <c r="L29" s="2">
        <v>1887.5</v>
      </c>
      <c r="M29" s="3"/>
      <c r="N29" s="2">
        <v>0</v>
      </c>
      <c r="O29" s="3"/>
      <c r="P29" s="2">
        <v>2406.25</v>
      </c>
      <c r="Q29" s="3"/>
      <c r="R29" s="2">
        <v>0</v>
      </c>
      <c r="S29" s="23"/>
      <c r="T29" s="2">
        <v>0</v>
      </c>
      <c r="U29" s="3"/>
      <c r="V29" s="2">
        <v>0</v>
      </c>
      <c r="W29" s="3"/>
      <c r="X29" s="2">
        <v>0</v>
      </c>
      <c r="Y29" s="3"/>
      <c r="Z29" s="2">
        <v>0</v>
      </c>
      <c r="AA29" s="3"/>
      <c r="AB29" s="2">
        <v>0</v>
      </c>
      <c r="AC29" s="3"/>
      <c r="AD29" s="2">
        <v>2000</v>
      </c>
      <c r="AE29" s="3"/>
      <c r="AF29" s="2">
        <v>1618.75</v>
      </c>
      <c r="AG29" s="3"/>
      <c r="AH29" s="2">
        <f t="shared" si="14"/>
        <v>10406.25</v>
      </c>
      <c r="AJ29" s="2">
        <v>10000</v>
      </c>
    </row>
    <row r="30" spans="1:36" x14ac:dyDescent="0.3">
      <c r="A30" s="1"/>
      <c r="B30" s="1"/>
      <c r="C30" s="1"/>
      <c r="D30" s="1"/>
      <c r="E30" s="1"/>
      <c r="F30" s="1"/>
      <c r="G30" s="1"/>
      <c r="H30" s="1"/>
      <c r="I30" s="1" t="s">
        <v>393</v>
      </c>
      <c r="J30" s="2">
        <v>0</v>
      </c>
      <c r="K30" s="3"/>
      <c r="L30" s="2">
        <v>0</v>
      </c>
      <c r="M30" s="3"/>
      <c r="N30" s="2">
        <v>0</v>
      </c>
      <c r="O30" s="3"/>
      <c r="P30" s="2">
        <v>0</v>
      </c>
      <c r="Q30" s="3"/>
      <c r="R30" s="2">
        <v>122682.42</v>
      </c>
      <c r="S30" s="23"/>
      <c r="T30" s="2">
        <v>0</v>
      </c>
      <c r="U30" s="3"/>
      <c r="V30" s="2">
        <v>0</v>
      </c>
      <c r="W30" s="3"/>
      <c r="X30" s="2">
        <v>0</v>
      </c>
      <c r="Y30" s="3"/>
      <c r="Z30" s="2">
        <v>0</v>
      </c>
      <c r="AA30" s="3"/>
      <c r="AB30" s="2">
        <v>0</v>
      </c>
      <c r="AC30" s="3"/>
      <c r="AD30" s="2">
        <v>0</v>
      </c>
      <c r="AE30" s="3"/>
      <c r="AF30" s="2">
        <v>0</v>
      </c>
      <c r="AG30" s="3"/>
      <c r="AH30" s="2">
        <f t="shared" si="14"/>
        <v>122682.42</v>
      </c>
      <c r="AJ30" s="2">
        <v>141410</v>
      </c>
    </row>
    <row r="31" spans="1:36" x14ac:dyDescent="0.3">
      <c r="A31" s="1"/>
      <c r="B31" s="1"/>
      <c r="C31" s="1"/>
      <c r="D31" s="1"/>
      <c r="E31" s="1"/>
      <c r="F31" s="1"/>
      <c r="G31" s="1"/>
      <c r="H31" s="1"/>
      <c r="I31" s="1" t="s">
        <v>399</v>
      </c>
      <c r="J31" s="2"/>
      <c r="K31" s="3"/>
      <c r="L31" s="2"/>
      <c r="M31" s="3"/>
      <c r="N31" s="2"/>
      <c r="O31" s="3"/>
      <c r="P31" s="2"/>
      <c r="Q31" s="3"/>
      <c r="R31" s="2"/>
      <c r="S31" s="23"/>
      <c r="T31" s="2"/>
      <c r="U31" s="3"/>
      <c r="V31" s="2"/>
      <c r="W31" s="3"/>
      <c r="X31" s="2"/>
      <c r="Y31" s="3"/>
      <c r="Z31" s="2"/>
      <c r="AA31" s="3"/>
      <c r="AB31" s="2"/>
      <c r="AC31" s="3"/>
      <c r="AD31" s="2"/>
      <c r="AE31" s="3"/>
      <c r="AF31" s="2"/>
      <c r="AG31" s="3"/>
      <c r="AH31" s="2"/>
      <c r="AJ31" s="2">
        <v>8000</v>
      </c>
    </row>
    <row r="32" spans="1:36" x14ac:dyDescent="0.3">
      <c r="A32" s="1"/>
      <c r="B32" s="1"/>
      <c r="C32" s="1"/>
      <c r="D32" s="1"/>
      <c r="E32" s="1"/>
      <c r="F32" s="1"/>
      <c r="G32" s="1" t="s">
        <v>45</v>
      </c>
      <c r="H32" s="1"/>
      <c r="I32" s="1"/>
      <c r="J32" s="2">
        <v>100</v>
      </c>
      <c r="K32" s="3"/>
      <c r="L32" s="2">
        <v>5326</v>
      </c>
      <c r="M32" s="3"/>
      <c r="N32" s="2">
        <v>0</v>
      </c>
      <c r="O32" s="3"/>
      <c r="P32" s="2">
        <v>0</v>
      </c>
      <c r="Q32" s="3"/>
      <c r="R32" s="2">
        <v>0</v>
      </c>
      <c r="S32" s="23"/>
      <c r="T32" s="2">
        <v>0</v>
      </c>
      <c r="U32" s="3"/>
      <c r="V32" s="2">
        <v>0</v>
      </c>
      <c r="W32" s="3"/>
      <c r="X32" s="2">
        <v>0</v>
      </c>
      <c r="Y32" s="3"/>
      <c r="Z32" s="2">
        <v>0</v>
      </c>
      <c r="AA32" s="3"/>
      <c r="AB32" s="2">
        <v>0</v>
      </c>
      <c r="AC32" s="3"/>
      <c r="AD32" s="2">
        <v>0</v>
      </c>
      <c r="AE32" s="3"/>
      <c r="AF32" s="2">
        <v>0</v>
      </c>
      <c r="AG32" s="3"/>
      <c r="AH32" s="2">
        <f t="shared" si="14"/>
        <v>5426</v>
      </c>
      <c r="AJ32" s="2">
        <v>10000</v>
      </c>
    </row>
    <row r="33" spans="1:36" ht="15" thickBot="1" x14ac:dyDescent="0.35">
      <c r="A33" s="1"/>
      <c r="B33" s="1"/>
      <c r="C33" s="1"/>
      <c r="D33" s="1"/>
      <c r="E33" s="1"/>
      <c r="F33" s="1"/>
      <c r="G33" s="1" t="s">
        <v>46</v>
      </c>
      <c r="H33" s="1"/>
      <c r="I33" s="1"/>
      <c r="J33" s="4">
        <v>50</v>
      </c>
      <c r="K33" s="3"/>
      <c r="L33" s="4">
        <v>25</v>
      </c>
      <c r="M33" s="3"/>
      <c r="N33" s="4">
        <v>45</v>
      </c>
      <c r="O33" s="3"/>
      <c r="P33" s="4">
        <v>5664</v>
      </c>
      <c r="Q33" s="3"/>
      <c r="R33" s="4">
        <v>0</v>
      </c>
      <c r="S33" s="23"/>
      <c r="T33" s="4">
        <v>390</v>
      </c>
      <c r="U33" s="3"/>
      <c r="V33" s="4">
        <v>155</v>
      </c>
      <c r="W33" s="3"/>
      <c r="X33" s="4">
        <v>0</v>
      </c>
      <c r="Y33" s="3"/>
      <c r="Z33" s="4">
        <v>75</v>
      </c>
      <c r="AA33" s="3"/>
      <c r="AB33" s="4">
        <v>195</v>
      </c>
      <c r="AC33" s="3"/>
      <c r="AD33" s="4">
        <v>0</v>
      </c>
      <c r="AE33" s="3"/>
      <c r="AF33" s="4">
        <v>0</v>
      </c>
      <c r="AG33" s="3"/>
      <c r="AH33" s="4">
        <f t="shared" si="14"/>
        <v>6599</v>
      </c>
      <c r="AJ33" s="4">
        <v>10000</v>
      </c>
    </row>
    <row r="34" spans="1:36" x14ac:dyDescent="0.3">
      <c r="A34" s="1"/>
      <c r="B34" s="1"/>
      <c r="C34" s="1"/>
      <c r="D34" s="1"/>
      <c r="E34" s="1"/>
      <c r="F34" s="1" t="s">
        <v>47</v>
      </c>
      <c r="G34" s="1"/>
      <c r="H34" s="1"/>
      <c r="I34" s="1"/>
      <c r="J34" s="2">
        <f>ROUND(SUM(J23:J27)+SUM(J28:J33),5)</f>
        <v>26740.34</v>
      </c>
      <c r="K34" s="3"/>
      <c r="L34" s="2">
        <f t="shared" ref="L34" si="15">ROUND(SUM(L23:L27)+SUM(L28:L33),5)</f>
        <v>9237.66</v>
      </c>
      <c r="M34" s="3"/>
      <c r="N34" s="2">
        <f t="shared" ref="N34" si="16">ROUND(SUM(N23:N27)+SUM(N28:N33),5)</f>
        <v>27972.22</v>
      </c>
      <c r="O34" s="3"/>
      <c r="P34" s="2">
        <f>ROUND(SUM(P23:P27)+SUM(P28:P33),5)</f>
        <v>10848.74</v>
      </c>
      <c r="Q34" s="3"/>
      <c r="R34" s="2">
        <f>ROUND(SUM(R23:R27)+SUM(R28:R33),5)</f>
        <v>153079.75</v>
      </c>
      <c r="S34" s="23"/>
      <c r="T34" s="2">
        <f t="shared" ref="T34" si="17">ROUND(SUM(T23:T27)+SUM(T28:T33),5)</f>
        <v>8317.2199999999993</v>
      </c>
      <c r="U34" s="3"/>
      <c r="V34" s="2">
        <f t="shared" ref="V34" si="18">ROUND(SUM(V23:V27)+SUM(V28:V33),5)</f>
        <v>2468.7199999999998</v>
      </c>
      <c r="W34" s="3"/>
      <c r="X34" s="2">
        <f t="shared" ref="X34" si="19">ROUND(SUM(X23:X27)+SUM(X28:X33),5)</f>
        <v>11527.22</v>
      </c>
      <c r="Y34" s="3"/>
      <c r="Z34" s="2">
        <f t="shared" ref="Z34" si="20">ROUND(SUM(Z23:Z27)+SUM(Z28:Z33),5)</f>
        <v>3263.05</v>
      </c>
      <c r="AA34" s="3"/>
      <c r="AB34" s="2">
        <f t="shared" ref="AB34" si="21">ROUND(SUM(AB23:AB27)+SUM(AB28:AB33),5)</f>
        <v>17235.72</v>
      </c>
      <c r="AC34" s="3"/>
      <c r="AD34" s="2">
        <f t="shared" ref="AD34" si="22">ROUND(SUM(AD23:AD27)+SUM(AD28:AD33),5)</f>
        <v>20553.72</v>
      </c>
      <c r="AE34" s="3"/>
      <c r="AF34" s="2">
        <f t="shared" ref="AF34" si="23">ROUND(SUM(AF23:AF27)+SUM(AF28:AF33),5)</f>
        <v>22306.19</v>
      </c>
      <c r="AG34" s="3"/>
      <c r="AH34" s="2">
        <f t="shared" si="14"/>
        <v>313550.55</v>
      </c>
      <c r="AJ34" s="2">
        <f>SUM(AJ24:AJ33)</f>
        <v>725180</v>
      </c>
    </row>
    <row r="35" spans="1:36" x14ac:dyDescent="0.3">
      <c r="A35" s="1"/>
      <c r="B35" s="1"/>
      <c r="C35" s="1"/>
      <c r="D35" s="1"/>
      <c r="E35" s="1"/>
      <c r="F35" s="1" t="s">
        <v>48</v>
      </c>
      <c r="G35" s="1"/>
      <c r="H35" s="1"/>
      <c r="I35" s="1"/>
      <c r="J35" s="2"/>
      <c r="K35" s="3"/>
      <c r="L35" s="2"/>
      <c r="M35" s="3"/>
      <c r="N35" s="2"/>
      <c r="O35" s="3"/>
      <c r="P35" s="2"/>
      <c r="Q35" s="3"/>
      <c r="R35" s="2"/>
      <c r="S35" s="23"/>
      <c r="T35" s="2"/>
      <c r="U35" s="3"/>
      <c r="V35" s="2"/>
      <c r="W35" s="3"/>
      <c r="X35" s="2"/>
      <c r="Y35" s="3"/>
      <c r="Z35" s="2"/>
      <c r="AA35" s="3"/>
      <c r="AB35" s="2"/>
      <c r="AC35" s="3"/>
      <c r="AD35" s="2"/>
      <c r="AE35" s="3"/>
      <c r="AF35" s="2"/>
      <c r="AG35" s="3"/>
      <c r="AH35" s="2"/>
      <c r="AJ35" s="2"/>
    </row>
    <row r="36" spans="1:36" x14ac:dyDescent="0.3">
      <c r="A36" s="1"/>
      <c r="B36" s="1"/>
      <c r="C36" s="1"/>
      <c r="D36" s="1"/>
      <c r="E36" s="1"/>
      <c r="F36" s="1"/>
      <c r="G36" s="1" t="s">
        <v>49</v>
      </c>
      <c r="H36" s="1"/>
      <c r="I36" s="1"/>
      <c r="J36" s="2">
        <v>65077.42</v>
      </c>
      <c r="K36" s="3"/>
      <c r="L36" s="2">
        <v>40266.480000000003</v>
      </c>
      <c r="M36" s="3"/>
      <c r="N36" s="2">
        <v>95800.6</v>
      </c>
      <c r="O36" s="3"/>
      <c r="P36" s="2">
        <v>112562.49</v>
      </c>
      <c r="Q36" s="3"/>
      <c r="R36" s="2">
        <f>347923.42-SUM(J36:P36)</f>
        <v>34216.429999999993</v>
      </c>
      <c r="S36" s="23"/>
      <c r="T36" s="2">
        <v>16000</v>
      </c>
      <c r="U36" s="3"/>
      <c r="V36" s="2">
        <v>250000</v>
      </c>
      <c r="W36" s="3"/>
      <c r="X36" s="2">
        <v>280000</v>
      </c>
      <c r="Y36" s="3"/>
      <c r="Z36" s="2">
        <v>151869.1</v>
      </c>
      <c r="AA36" s="3"/>
      <c r="AB36" s="2">
        <v>150000</v>
      </c>
      <c r="AC36" s="3"/>
      <c r="AD36" s="2">
        <v>150000</v>
      </c>
      <c r="AE36" s="3"/>
      <c r="AF36" s="2">
        <v>150000</v>
      </c>
      <c r="AG36" s="3"/>
      <c r="AH36" s="2">
        <f t="shared" ref="AH36:AH44" si="24">ROUND(SUM(J36:AF36),5)</f>
        <v>1495792.52</v>
      </c>
      <c r="AJ36" s="2">
        <v>1750000</v>
      </c>
    </row>
    <row r="37" spans="1:36" x14ac:dyDescent="0.3">
      <c r="A37" s="1"/>
      <c r="B37" s="1"/>
      <c r="C37" s="1"/>
      <c r="D37" s="1"/>
      <c r="E37" s="1"/>
      <c r="F37" s="1"/>
      <c r="G37" s="1" t="s">
        <v>50</v>
      </c>
      <c r="H37" s="1"/>
      <c r="I37" s="1"/>
      <c r="J37" s="2">
        <v>420</v>
      </c>
      <c r="K37" s="3"/>
      <c r="L37" s="2">
        <v>1360</v>
      </c>
      <c r="M37" s="3"/>
      <c r="N37" s="2">
        <v>480</v>
      </c>
      <c r="O37" s="3"/>
      <c r="P37" s="2">
        <v>3210</v>
      </c>
      <c r="Q37" s="3"/>
      <c r="R37" s="2">
        <v>780</v>
      </c>
      <c r="S37" s="23"/>
      <c r="T37" s="2">
        <v>420</v>
      </c>
      <c r="U37" s="3"/>
      <c r="V37" s="2">
        <v>2280</v>
      </c>
      <c r="W37" s="3"/>
      <c r="X37" s="2">
        <v>1020</v>
      </c>
      <c r="Y37" s="3"/>
      <c r="Z37" s="2">
        <v>900</v>
      </c>
      <c r="AA37" s="3"/>
      <c r="AB37" s="2">
        <v>1140</v>
      </c>
      <c r="AC37" s="3"/>
      <c r="AD37" s="2">
        <v>4960</v>
      </c>
      <c r="AE37" s="3"/>
      <c r="AF37" s="2">
        <v>660</v>
      </c>
      <c r="AG37" s="3"/>
      <c r="AH37" s="2">
        <f t="shared" si="24"/>
        <v>17630</v>
      </c>
      <c r="AJ37" s="2">
        <v>18000</v>
      </c>
    </row>
    <row r="38" spans="1:36" x14ac:dyDescent="0.3">
      <c r="A38" s="1"/>
      <c r="B38" s="1"/>
      <c r="C38" s="1"/>
      <c r="D38" s="1"/>
      <c r="E38" s="1"/>
      <c r="F38" s="1"/>
      <c r="G38" s="1" t="s">
        <v>51</v>
      </c>
      <c r="H38" s="1"/>
      <c r="I38" s="1"/>
      <c r="J38" s="2">
        <v>0</v>
      </c>
      <c r="K38" s="3"/>
      <c r="L38" s="2">
        <v>917.93</v>
      </c>
      <c r="M38" s="3"/>
      <c r="N38" s="2">
        <v>0</v>
      </c>
      <c r="O38" s="3"/>
      <c r="P38" s="2">
        <v>0</v>
      </c>
      <c r="Q38" s="3"/>
      <c r="R38" s="2">
        <v>0</v>
      </c>
      <c r="S38" s="23"/>
      <c r="T38" s="2">
        <v>0</v>
      </c>
      <c r="U38" s="3"/>
      <c r="V38" s="2">
        <v>197.14</v>
      </c>
      <c r="W38" s="3"/>
      <c r="X38" s="2">
        <v>3094.55</v>
      </c>
      <c r="Y38" s="3"/>
      <c r="Z38" s="2">
        <v>193.14</v>
      </c>
      <c r="AA38" s="3"/>
      <c r="AB38" s="2">
        <v>229.47</v>
      </c>
      <c r="AC38" s="3"/>
      <c r="AD38" s="2">
        <v>272.39</v>
      </c>
      <c r="AE38" s="3"/>
      <c r="AF38" s="2">
        <v>297.5</v>
      </c>
      <c r="AG38" s="3"/>
      <c r="AH38" s="2">
        <f t="shared" si="24"/>
        <v>5202.12</v>
      </c>
      <c r="AJ38" s="2">
        <v>6000</v>
      </c>
    </row>
    <row r="39" spans="1:36" x14ac:dyDescent="0.3">
      <c r="A39" s="1"/>
      <c r="B39" s="1"/>
      <c r="C39" s="1"/>
      <c r="D39" s="1"/>
      <c r="E39" s="1"/>
      <c r="F39" s="1"/>
      <c r="G39" s="1" t="s">
        <v>52</v>
      </c>
      <c r="H39" s="1"/>
      <c r="I39" s="1"/>
      <c r="J39" s="2">
        <v>0</v>
      </c>
      <c r="K39" s="3"/>
      <c r="L39" s="2">
        <v>5.24</v>
      </c>
      <c r="M39" s="3"/>
      <c r="N39" s="2">
        <v>0</v>
      </c>
      <c r="O39" s="3"/>
      <c r="P39" s="2">
        <v>0</v>
      </c>
      <c r="Q39" s="3"/>
      <c r="R39" s="2">
        <v>0</v>
      </c>
      <c r="S39" s="23"/>
      <c r="T39" s="2">
        <v>0</v>
      </c>
      <c r="U39" s="3"/>
      <c r="V39" s="2">
        <v>5.43</v>
      </c>
      <c r="W39" s="3"/>
      <c r="X39" s="2">
        <v>0</v>
      </c>
      <c r="Y39" s="3"/>
      <c r="Z39" s="2">
        <v>0</v>
      </c>
      <c r="AA39" s="3"/>
      <c r="AB39" s="2">
        <v>5.71</v>
      </c>
      <c r="AC39" s="3"/>
      <c r="AD39" s="2">
        <v>0</v>
      </c>
      <c r="AE39" s="3"/>
      <c r="AF39" s="2">
        <v>5.92</v>
      </c>
      <c r="AG39" s="3"/>
      <c r="AH39" s="2">
        <f t="shared" si="24"/>
        <v>22.3</v>
      </c>
      <c r="AJ39" s="2"/>
    </row>
    <row r="40" spans="1:36" x14ac:dyDescent="0.3">
      <c r="A40" s="1"/>
      <c r="B40" s="1"/>
      <c r="C40" s="1"/>
      <c r="D40" s="1"/>
      <c r="E40" s="1"/>
      <c r="F40" s="1"/>
      <c r="G40" s="1" t="s">
        <v>53</v>
      </c>
      <c r="H40" s="1"/>
      <c r="I40" s="1"/>
      <c r="J40" s="2">
        <v>0</v>
      </c>
      <c r="K40" s="3"/>
      <c r="L40" s="2">
        <v>0</v>
      </c>
      <c r="M40" s="3"/>
      <c r="N40" s="2">
        <v>50</v>
      </c>
      <c r="O40" s="3"/>
      <c r="P40" s="2">
        <v>50</v>
      </c>
      <c r="Q40" s="3"/>
      <c r="R40" s="2">
        <v>0</v>
      </c>
      <c r="S40" s="23"/>
      <c r="T40" s="2">
        <v>0</v>
      </c>
      <c r="U40" s="3"/>
      <c r="V40" s="2">
        <v>0</v>
      </c>
      <c r="W40" s="3"/>
      <c r="X40" s="2">
        <v>0</v>
      </c>
      <c r="Y40" s="3"/>
      <c r="Z40" s="2">
        <v>0</v>
      </c>
      <c r="AA40" s="3"/>
      <c r="AB40" s="2">
        <v>25</v>
      </c>
      <c r="AC40" s="3"/>
      <c r="AD40" s="2">
        <v>0</v>
      </c>
      <c r="AE40" s="3"/>
      <c r="AF40" s="2">
        <v>50</v>
      </c>
      <c r="AG40" s="3"/>
      <c r="AH40" s="2">
        <f t="shared" si="24"/>
        <v>175</v>
      </c>
      <c r="AJ40" s="2"/>
    </row>
    <row r="41" spans="1:36" x14ac:dyDescent="0.3">
      <c r="A41" s="1"/>
      <c r="B41" s="1"/>
      <c r="C41" s="1"/>
      <c r="D41" s="1"/>
      <c r="E41" s="1"/>
      <c r="F41" s="1"/>
      <c r="G41" s="1"/>
      <c r="H41" s="1"/>
      <c r="I41" s="1" t="s">
        <v>397</v>
      </c>
      <c r="J41" s="2"/>
      <c r="K41" s="3"/>
      <c r="L41" s="2"/>
      <c r="M41" s="3"/>
      <c r="N41" s="2"/>
      <c r="O41" s="3"/>
      <c r="P41" s="2"/>
      <c r="Q41" s="3"/>
      <c r="R41" s="2"/>
      <c r="S41" s="23"/>
      <c r="T41" s="2"/>
      <c r="U41" s="3"/>
      <c r="V41" s="2"/>
      <c r="W41" s="3"/>
      <c r="X41" s="2"/>
      <c r="Y41" s="3"/>
      <c r="Z41" s="2"/>
      <c r="AA41" s="3"/>
      <c r="AB41" s="2"/>
      <c r="AC41" s="3"/>
      <c r="AD41" s="2"/>
      <c r="AE41" s="3"/>
      <c r="AF41" s="2"/>
      <c r="AG41" s="3"/>
      <c r="AH41" s="2"/>
      <c r="AJ41" s="2">
        <v>330000</v>
      </c>
    </row>
    <row r="42" spans="1:36" ht="15" thickBot="1" x14ac:dyDescent="0.35">
      <c r="A42" s="1"/>
      <c r="B42" s="1"/>
      <c r="C42" s="1"/>
      <c r="D42" s="1"/>
      <c r="E42" s="1"/>
      <c r="F42" s="1"/>
      <c r="G42" s="1"/>
      <c r="H42" s="1"/>
      <c r="I42" s="1" t="s">
        <v>398</v>
      </c>
      <c r="J42" s="2"/>
      <c r="K42" s="3"/>
      <c r="L42" s="2"/>
      <c r="M42" s="3"/>
      <c r="N42" s="2"/>
      <c r="O42" s="3"/>
      <c r="P42" s="2"/>
      <c r="Q42" s="3"/>
      <c r="R42" s="2"/>
      <c r="S42" s="23"/>
      <c r="T42" s="2"/>
      <c r="U42" s="3"/>
      <c r="V42" s="2"/>
      <c r="W42" s="3"/>
      <c r="X42" s="2"/>
      <c r="Y42" s="3"/>
      <c r="Z42" s="2"/>
      <c r="AA42" s="3"/>
      <c r="AB42" s="2"/>
      <c r="AC42" s="3"/>
      <c r="AD42" s="2"/>
      <c r="AE42" s="3"/>
      <c r="AF42" s="2"/>
      <c r="AG42" s="3"/>
      <c r="AH42" s="2"/>
      <c r="AJ42" s="2">
        <v>66531</v>
      </c>
    </row>
    <row r="43" spans="1:36" ht="15" thickBot="1" x14ac:dyDescent="0.35">
      <c r="A43" s="1"/>
      <c r="B43" s="1"/>
      <c r="C43" s="1"/>
      <c r="D43" s="1"/>
      <c r="E43" s="1"/>
      <c r="F43" s="1" t="s">
        <v>54</v>
      </c>
      <c r="G43" s="1"/>
      <c r="H43" s="1"/>
      <c r="I43" s="1"/>
      <c r="J43" s="58">
        <f>ROUND(SUM(J35:J40),5)</f>
        <v>65497.42</v>
      </c>
      <c r="K43" s="59"/>
      <c r="L43" s="58">
        <f>ROUND(SUM(L35:L40),5)</f>
        <v>42549.65</v>
      </c>
      <c r="M43" s="59"/>
      <c r="N43" s="58">
        <f>ROUND(SUM(N35:N40),5)</f>
        <v>96330.6</v>
      </c>
      <c r="O43" s="59"/>
      <c r="P43" s="58">
        <f>ROUND(SUM(P35:P40),5)</f>
        <v>115822.49</v>
      </c>
      <c r="Q43" s="59"/>
      <c r="R43" s="58">
        <f>ROUND(SUM(R35:R40),5)</f>
        <v>34996.43</v>
      </c>
      <c r="S43" s="59"/>
      <c r="T43" s="58">
        <f>ROUND(SUM(T35:T40),5)</f>
        <v>16420</v>
      </c>
      <c r="U43" s="59"/>
      <c r="V43" s="58">
        <f>ROUND(SUM(V35:V40),5)</f>
        <v>252482.57</v>
      </c>
      <c r="W43" s="59"/>
      <c r="X43" s="58">
        <f>ROUND(SUM(X35:X40),5)</f>
        <v>284114.55</v>
      </c>
      <c r="Y43" s="59"/>
      <c r="Z43" s="58">
        <f>ROUND(SUM(Z35:Z40),5)</f>
        <v>152962.23999999999</v>
      </c>
      <c r="AA43" s="59"/>
      <c r="AB43" s="58">
        <f>ROUND(SUM(AB35:AB40),5)</f>
        <v>151400.18</v>
      </c>
      <c r="AC43" s="59"/>
      <c r="AD43" s="58">
        <f>ROUND(SUM(AD35:AD40),5)</f>
        <v>155232.39000000001</v>
      </c>
      <c r="AE43" s="59"/>
      <c r="AF43" s="58">
        <f>ROUND(SUM(AF35:AF40),5)</f>
        <v>151013.42000000001</v>
      </c>
      <c r="AG43" s="59"/>
      <c r="AH43" s="58">
        <f t="shared" si="24"/>
        <v>1518821.94</v>
      </c>
      <c r="AI43" s="60"/>
      <c r="AJ43" s="58">
        <f>SUM(AJ36:AJ42)</f>
        <v>2170531</v>
      </c>
    </row>
    <row r="44" spans="1:36" x14ac:dyDescent="0.3">
      <c r="A44" s="1"/>
      <c r="B44" s="1"/>
      <c r="C44" s="1"/>
      <c r="D44" s="1"/>
      <c r="E44" s="1" t="s">
        <v>55</v>
      </c>
      <c r="F44" s="1"/>
      <c r="G44" s="1"/>
      <c r="H44" s="1"/>
      <c r="I44" s="1"/>
      <c r="J44" s="61">
        <f>ROUND(J7+J18+J34+J43,5)</f>
        <v>1639365.84</v>
      </c>
      <c r="K44" s="62"/>
      <c r="L44" s="61">
        <f t="shared" ref="L44" si="25">ROUND(L18+SUM(L23:L24)+L34+L43,5)</f>
        <v>62467.51</v>
      </c>
      <c r="M44" s="62"/>
      <c r="N44" s="61">
        <f t="shared" ref="N44" si="26">ROUND(N18+SUM(N23:N24)+N34+N43,5)</f>
        <v>130392.66</v>
      </c>
      <c r="O44" s="62"/>
      <c r="P44" s="61">
        <f t="shared" ref="P44" si="27">ROUND(P18+SUM(P23:P24)+P34+P43,5)</f>
        <v>128126.06</v>
      </c>
      <c r="Q44" s="62"/>
      <c r="R44" s="61">
        <f t="shared" ref="R44" si="28">ROUND(R18+SUM(R23:R24)+R34+R43,5)</f>
        <v>1253848.28</v>
      </c>
      <c r="S44" s="62"/>
      <c r="T44" s="61">
        <f>ROUND(T12+T18+SUM(T23:T24)+T34+T43,5)</f>
        <v>145543.38500000001</v>
      </c>
      <c r="U44" s="62"/>
      <c r="V44" s="61">
        <f>ROUND(V12+V18+SUM(V23:V24)+V34+V43,5)</f>
        <v>281742.55</v>
      </c>
      <c r="W44" s="62"/>
      <c r="X44" s="61">
        <f>ROUND(X12+X18+SUM(X23:X24)+X34+X43,5)</f>
        <v>338496.47</v>
      </c>
      <c r="Y44" s="62"/>
      <c r="Z44" s="61">
        <f>ROUND(Z12+Z18+SUM(Z23:Z24)+Z34+Z43,5)</f>
        <v>180427.1</v>
      </c>
      <c r="AA44" s="62"/>
      <c r="AB44" s="61">
        <f>ROUND(AB12+AB18+SUM(AB23:AB24)+AB34+AB43,5)</f>
        <v>187135.2</v>
      </c>
      <c r="AC44" s="62"/>
      <c r="AD44" s="61">
        <f>ROUND(AD12+AD18+SUM(AD23:AD24)+AD34+AD43,5)</f>
        <v>206652.52</v>
      </c>
      <c r="AE44" s="62"/>
      <c r="AF44" s="61">
        <f>ROUND(AF12+AF18+SUM(AF23:AF24)+AF34+AF43,5)</f>
        <v>192326.2</v>
      </c>
      <c r="AG44" s="62"/>
      <c r="AH44" s="61">
        <f t="shared" si="24"/>
        <v>4746523.7750000004</v>
      </c>
      <c r="AI44" s="63"/>
      <c r="AJ44" s="61">
        <f>ROUND(AJ7+AJ12+AJ18+SUM(AJ23:AJ24)+AJ34+AJ43,5)</f>
        <v>5242409</v>
      </c>
    </row>
    <row r="45" spans="1:36" x14ac:dyDescent="0.3">
      <c r="A45"/>
      <c r="B45"/>
      <c r="C45"/>
      <c r="D45"/>
      <c r="E45"/>
      <c r="F45"/>
      <c r="G45"/>
      <c r="H45"/>
      <c r="I45"/>
      <c r="S45" s="23"/>
    </row>
    <row r="46" spans="1:36" x14ac:dyDescent="0.3">
      <c r="A46" s="1"/>
      <c r="B46" s="1"/>
      <c r="C46" s="1"/>
      <c r="D46" s="1" t="s">
        <v>58</v>
      </c>
      <c r="E46" s="1"/>
      <c r="F46" s="1"/>
      <c r="G46" s="1"/>
      <c r="H46" s="1"/>
      <c r="I46" s="1"/>
      <c r="J46" s="2"/>
      <c r="K46" s="3"/>
      <c r="L46" s="2"/>
      <c r="M46" s="3"/>
      <c r="N46" s="2"/>
      <c r="O46" s="3"/>
      <c r="P46" s="2"/>
      <c r="Q46" s="3"/>
      <c r="R46" s="2"/>
      <c r="S46" s="23"/>
      <c r="T46" s="2"/>
      <c r="U46" s="3"/>
      <c r="V46" s="2"/>
      <c r="W46" s="3"/>
      <c r="X46" s="2"/>
      <c r="Y46" s="3"/>
      <c r="Z46" s="2"/>
      <c r="AA46" s="3"/>
      <c r="AB46" s="2"/>
      <c r="AC46" s="3"/>
      <c r="AD46" s="2"/>
      <c r="AE46" s="3"/>
      <c r="AF46" s="2"/>
      <c r="AG46" s="3"/>
      <c r="AH46" s="2"/>
      <c r="AJ46" s="2"/>
    </row>
    <row r="47" spans="1:36" x14ac:dyDescent="0.3">
      <c r="A47" s="1"/>
      <c r="B47" s="1"/>
      <c r="C47" s="1"/>
      <c r="D47" s="1"/>
      <c r="E47" s="1" t="s">
        <v>60</v>
      </c>
      <c r="F47" s="1"/>
      <c r="G47" s="1"/>
      <c r="H47" s="1"/>
      <c r="I47" s="1"/>
      <c r="J47" s="2"/>
      <c r="K47" s="3"/>
      <c r="L47" s="2"/>
      <c r="M47" s="3"/>
      <c r="N47" s="2"/>
      <c r="O47" s="3"/>
      <c r="P47" s="2"/>
      <c r="Q47" s="3"/>
      <c r="R47" s="24" t="s">
        <v>373</v>
      </c>
      <c r="S47" s="23"/>
      <c r="T47" s="24" t="s">
        <v>376</v>
      </c>
      <c r="U47" s="3"/>
      <c r="V47" s="24" t="s">
        <v>376</v>
      </c>
      <c r="W47" s="3"/>
      <c r="X47" s="24" t="s">
        <v>376</v>
      </c>
      <c r="Y47" s="3"/>
      <c r="Z47" s="24" t="s">
        <v>376</v>
      </c>
      <c r="AA47" s="3"/>
      <c r="AB47" s="24" t="s">
        <v>376</v>
      </c>
      <c r="AC47" s="3"/>
      <c r="AD47" s="24" t="s">
        <v>376</v>
      </c>
      <c r="AE47" s="3"/>
      <c r="AF47" s="24" t="s">
        <v>376</v>
      </c>
      <c r="AG47" s="3"/>
      <c r="AH47" s="2"/>
      <c r="AJ47" s="2"/>
    </row>
    <row r="48" spans="1:36" x14ac:dyDescent="0.3">
      <c r="A48" s="1"/>
      <c r="B48" s="1"/>
      <c r="C48" s="1"/>
      <c r="D48" s="1"/>
      <c r="E48" s="1"/>
      <c r="F48" s="1" t="s">
        <v>61</v>
      </c>
      <c r="G48" s="1"/>
      <c r="H48" s="1"/>
      <c r="I48" s="1"/>
      <c r="J48" s="2">
        <v>125274.31</v>
      </c>
      <c r="K48" s="3"/>
      <c r="L48" s="2">
        <v>146329.97</v>
      </c>
      <c r="M48" s="3"/>
      <c r="N48" s="2">
        <v>139399.6</v>
      </c>
      <c r="O48" s="3"/>
      <c r="P48" s="2">
        <v>143347.37</v>
      </c>
      <c r="Q48" s="3"/>
      <c r="R48" s="2">
        <v>140494.51</v>
      </c>
      <c r="S48" s="23"/>
      <c r="T48" s="2">
        <f>-10000+140492.91</f>
        <v>130492.91</v>
      </c>
      <c r="U48" s="3"/>
      <c r="V48" s="2">
        <f>-10000-13000+140492.91</f>
        <v>117492.91</v>
      </c>
      <c r="W48" s="3"/>
      <c r="X48" s="2">
        <f>-10000-13000+140492.91</f>
        <v>117492.91</v>
      </c>
      <c r="Y48" s="3"/>
      <c r="Z48" s="2">
        <f>-10000-13000+140492.91</f>
        <v>117492.91</v>
      </c>
      <c r="AA48" s="3"/>
      <c r="AB48" s="2">
        <f>-10000-13000+140492.91</f>
        <v>117492.91</v>
      </c>
      <c r="AC48" s="3"/>
      <c r="AD48" s="2">
        <f>-10000-13000+140492.91</f>
        <v>117492.91</v>
      </c>
      <c r="AE48" s="3"/>
      <c r="AF48" s="2">
        <f>-10000-13000+140492.91</f>
        <v>117492.91</v>
      </c>
      <c r="AG48" s="3"/>
      <c r="AH48" s="2">
        <f t="shared" ref="AH48:AH59" si="29">ROUND(SUM(J48:AF48),5)</f>
        <v>1530296.13</v>
      </c>
      <c r="AJ48" s="2">
        <v>1631752</v>
      </c>
    </row>
    <row r="49" spans="1:36" x14ac:dyDescent="0.3">
      <c r="A49" s="1"/>
      <c r="B49" s="1"/>
      <c r="C49" s="1"/>
      <c r="D49" s="1"/>
      <c r="E49" s="1"/>
      <c r="F49" s="1"/>
      <c r="G49" s="1"/>
      <c r="H49" s="1" t="s">
        <v>400</v>
      </c>
      <c r="I49" s="1"/>
      <c r="J49" s="2"/>
      <c r="K49" s="3"/>
      <c r="L49" s="2"/>
      <c r="M49" s="3"/>
      <c r="N49" s="2"/>
      <c r="O49" s="3"/>
      <c r="P49" s="2"/>
      <c r="Q49" s="3"/>
      <c r="R49" s="2"/>
      <c r="S49" s="23"/>
      <c r="T49" s="2"/>
      <c r="U49" s="3"/>
      <c r="V49" s="2"/>
      <c r="W49" s="3"/>
      <c r="X49" s="2"/>
      <c r="Y49" s="3"/>
      <c r="Z49" s="2"/>
      <c r="AA49" s="3"/>
      <c r="AB49" s="2"/>
      <c r="AC49" s="3"/>
      <c r="AD49" s="2"/>
      <c r="AE49" s="3"/>
      <c r="AF49" s="2"/>
      <c r="AG49" s="3"/>
      <c r="AH49" s="2"/>
      <c r="AJ49" s="2">
        <v>10000</v>
      </c>
    </row>
    <row r="50" spans="1:36" x14ac:dyDescent="0.3">
      <c r="A50" s="1"/>
      <c r="B50" s="1"/>
      <c r="C50" s="1"/>
      <c r="D50" s="1"/>
      <c r="E50" s="1"/>
      <c r="F50" s="1" t="s">
        <v>62</v>
      </c>
      <c r="G50" s="1"/>
      <c r="H50" s="1"/>
      <c r="I50" s="1"/>
      <c r="J50" s="2">
        <v>0</v>
      </c>
      <c r="K50" s="3"/>
      <c r="L50" s="2">
        <v>0</v>
      </c>
      <c r="M50" s="3"/>
      <c r="N50" s="2">
        <v>0</v>
      </c>
      <c r="O50" s="3"/>
      <c r="P50" s="2">
        <v>0</v>
      </c>
      <c r="Q50" s="3"/>
      <c r="R50" s="2">
        <v>0</v>
      </c>
      <c r="S50" s="23"/>
      <c r="T50" s="2">
        <v>0</v>
      </c>
      <c r="U50" s="3"/>
      <c r="V50" s="2">
        <v>0</v>
      </c>
      <c r="W50" s="3"/>
      <c r="X50" s="2">
        <v>0</v>
      </c>
      <c r="Y50" s="3"/>
      <c r="Z50" s="2">
        <v>0</v>
      </c>
      <c r="AA50" s="3"/>
      <c r="AB50" s="2">
        <v>0</v>
      </c>
      <c r="AC50" s="3"/>
      <c r="AD50" s="2">
        <v>0</v>
      </c>
      <c r="AE50" s="3"/>
      <c r="AF50" s="2">
        <v>0</v>
      </c>
      <c r="AG50" s="3"/>
      <c r="AH50" s="2">
        <f t="shared" si="29"/>
        <v>0</v>
      </c>
      <c r="AJ50" s="2">
        <v>0</v>
      </c>
    </row>
    <row r="51" spans="1:36" x14ac:dyDescent="0.3">
      <c r="A51" s="1"/>
      <c r="B51" s="1"/>
      <c r="C51" s="1"/>
      <c r="D51" s="1"/>
      <c r="E51" s="1"/>
      <c r="F51" s="1" t="s">
        <v>63</v>
      </c>
      <c r="G51" s="1"/>
      <c r="H51" s="1"/>
      <c r="I51" s="1"/>
      <c r="J51" s="2">
        <v>22209.17</v>
      </c>
      <c r="K51" s="3"/>
      <c r="L51" s="2">
        <v>24754.400000000001</v>
      </c>
      <c r="M51" s="3"/>
      <c r="N51" s="2">
        <v>23472.46</v>
      </c>
      <c r="O51" s="3"/>
      <c r="P51" s="2">
        <v>14052.55</v>
      </c>
      <c r="Q51" s="3"/>
      <c r="R51" s="2">
        <v>12310.11</v>
      </c>
      <c r="S51" s="23"/>
      <c r="T51" s="2">
        <v>12310.11</v>
      </c>
      <c r="U51" s="3"/>
      <c r="V51" s="2">
        <v>12310.11</v>
      </c>
      <c r="W51" s="3"/>
      <c r="X51" s="2">
        <v>12310.11</v>
      </c>
      <c r="Y51" s="3"/>
      <c r="Z51" s="2">
        <v>12310.11</v>
      </c>
      <c r="AA51" s="3"/>
      <c r="AB51" s="2">
        <v>12310.11</v>
      </c>
      <c r="AC51" s="3"/>
      <c r="AD51" s="2">
        <v>12310.11</v>
      </c>
      <c r="AE51" s="3"/>
      <c r="AF51" s="2">
        <v>12310.11</v>
      </c>
      <c r="AG51" s="3"/>
      <c r="AH51" s="2">
        <f t="shared" si="29"/>
        <v>182969.46</v>
      </c>
      <c r="AJ51" s="2">
        <v>175000</v>
      </c>
    </row>
    <row r="52" spans="1:36" x14ac:dyDescent="0.3">
      <c r="A52" s="1"/>
      <c r="B52" s="1"/>
      <c r="C52" s="1"/>
      <c r="D52" s="1"/>
      <c r="E52" s="1"/>
      <c r="F52" s="1" t="s">
        <v>64</v>
      </c>
      <c r="G52" s="1"/>
      <c r="H52" s="1"/>
      <c r="I52" s="1"/>
      <c r="J52" s="2">
        <v>112327.09</v>
      </c>
      <c r="K52" s="3"/>
      <c r="L52" s="2">
        <v>5091.57</v>
      </c>
      <c r="M52" s="3"/>
      <c r="N52" s="2">
        <v>4877.34</v>
      </c>
      <c r="O52" s="3"/>
      <c r="P52" s="2">
        <v>-1648.58</v>
      </c>
      <c r="Q52" s="3"/>
      <c r="R52" s="2">
        <v>4702.37</v>
      </c>
      <c r="S52" s="23"/>
      <c r="T52" s="2">
        <v>4698.57</v>
      </c>
      <c r="U52" s="3"/>
      <c r="V52" s="2">
        <v>4698.57</v>
      </c>
      <c r="W52" s="3"/>
      <c r="X52" s="2">
        <v>4698.57</v>
      </c>
      <c r="Y52" s="3"/>
      <c r="Z52" s="2">
        <v>4698.57</v>
      </c>
      <c r="AA52" s="3"/>
      <c r="AB52" s="2">
        <v>4698.57</v>
      </c>
      <c r="AC52" s="3"/>
      <c r="AD52" s="2">
        <v>4698.57</v>
      </c>
      <c r="AE52" s="3"/>
      <c r="AF52" s="2">
        <v>4698.57</v>
      </c>
      <c r="AG52" s="3"/>
      <c r="AH52" s="2">
        <f t="shared" si="29"/>
        <v>158239.78</v>
      </c>
      <c r="AJ52" s="2">
        <v>82831</v>
      </c>
    </row>
    <row r="53" spans="1:36" x14ac:dyDescent="0.3">
      <c r="A53" s="1"/>
      <c r="B53" s="1"/>
      <c r="C53" s="1"/>
      <c r="D53" s="1"/>
      <c r="E53" s="1"/>
      <c r="F53" s="1" t="s">
        <v>65</v>
      </c>
      <c r="G53" s="1"/>
      <c r="H53" s="1"/>
      <c r="I53" s="1"/>
      <c r="J53" s="2">
        <v>22031.040000000001</v>
      </c>
      <c r="K53" s="3"/>
      <c r="L53" s="2">
        <v>25242.720000000001</v>
      </c>
      <c r="M53" s="3"/>
      <c r="N53" s="2">
        <v>25241</v>
      </c>
      <c r="O53" s="3"/>
      <c r="P53" s="2">
        <v>25241</v>
      </c>
      <c r="Q53" s="3"/>
      <c r="R53" s="2">
        <v>25241</v>
      </c>
      <c r="S53" s="23"/>
      <c r="T53" s="2">
        <v>24757.78</v>
      </c>
      <c r="U53" s="3"/>
      <c r="V53" s="2">
        <f>-1000+24757.78</f>
        <v>23757.78</v>
      </c>
      <c r="W53" s="3"/>
      <c r="X53" s="2">
        <f>-1000+24757.78</f>
        <v>23757.78</v>
      </c>
      <c r="Y53" s="3"/>
      <c r="Z53" s="2">
        <f>-1000+24757.78</f>
        <v>23757.78</v>
      </c>
      <c r="AA53" s="3"/>
      <c r="AB53" s="2">
        <f>-1000+24757.78</f>
        <v>23757.78</v>
      </c>
      <c r="AC53" s="3"/>
      <c r="AD53" s="2">
        <f>-1000+24757.78</f>
        <v>23757.78</v>
      </c>
      <c r="AE53" s="3"/>
      <c r="AF53" s="2">
        <f>-1000+24757.78</f>
        <v>23757.78</v>
      </c>
      <c r="AG53" s="3"/>
      <c r="AH53" s="2">
        <f t="shared" si="29"/>
        <v>290301.21999999997</v>
      </c>
      <c r="AJ53" s="2">
        <v>346533</v>
      </c>
    </row>
    <row r="54" spans="1:36" x14ac:dyDescent="0.3">
      <c r="A54" s="1"/>
      <c r="B54" s="1"/>
      <c r="C54" s="1"/>
      <c r="D54" s="1"/>
      <c r="E54" s="1"/>
      <c r="F54" s="1" t="s">
        <v>66</v>
      </c>
      <c r="G54" s="1"/>
      <c r="H54" s="1"/>
      <c r="I54" s="1"/>
      <c r="J54" s="2">
        <v>84</v>
      </c>
      <c r="K54" s="3"/>
      <c r="L54" s="2">
        <v>154</v>
      </c>
      <c r="M54" s="3"/>
      <c r="N54" s="2">
        <v>154</v>
      </c>
      <c r="O54" s="3"/>
      <c r="P54" s="2">
        <v>154</v>
      </c>
      <c r="Q54" s="3"/>
      <c r="R54" s="2">
        <v>154</v>
      </c>
      <c r="S54" s="23"/>
      <c r="T54" s="2">
        <v>154</v>
      </c>
      <c r="U54" s="3"/>
      <c r="V54" s="2">
        <v>154</v>
      </c>
      <c r="W54" s="3"/>
      <c r="X54" s="2">
        <v>154</v>
      </c>
      <c r="Y54" s="3"/>
      <c r="Z54" s="2">
        <v>154</v>
      </c>
      <c r="AA54" s="3"/>
      <c r="AB54" s="2">
        <v>154</v>
      </c>
      <c r="AC54" s="3"/>
      <c r="AD54" s="2">
        <v>154</v>
      </c>
      <c r="AE54" s="3"/>
      <c r="AF54" s="2">
        <v>154</v>
      </c>
      <c r="AG54" s="3"/>
      <c r="AH54" s="2">
        <f t="shared" si="29"/>
        <v>1778</v>
      </c>
      <c r="AJ54" s="2">
        <v>4704</v>
      </c>
    </row>
    <row r="55" spans="1:36" x14ac:dyDescent="0.3">
      <c r="A55" s="1"/>
      <c r="B55" s="1"/>
      <c r="C55" s="1"/>
      <c r="D55" s="1"/>
      <c r="E55" s="1"/>
      <c r="F55" s="1" t="s">
        <v>67</v>
      </c>
      <c r="G55" s="1"/>
      <c r="H55" s="1"/>
      <c r="I55" s="1"/>
      <c r="J55" s="2">
        <v>70000</v>
      </c>
      <c r="K55" s="3"/>
      <c r="L55" s="2">
        <v>0</v>
      </c>
      <c r="M55" s="3"/>
      <c r="N55" s="2">
        <v>0</v>
      </c>
      <c r="O55" s="3"/>
      <c r="P55" s="2">
        <v>0</v>
      </c>
      <c r="Q55" s="3"/>
      <c r="R55" s="2">
        <v>0</v>
      </c>
      <c r="S55" s="23"/>
      <c r="T55" s="2">
        <v>0</v>
      </c>
      <c r="U55" s="3"/>
      <c r="V55" s="2">
        <v>0</v>
      </c>
      <c r="W55" s="3"/>
      <c r="X55" s="2">
        <v>0</v>
      </c>
      <c r="Y55" s="3"/>
      <c r="Z55" s="2">
        <v>0</v>
      </c>
      <c r="AA55" s="3"/>
      <c r="AB55" s="2">
        <v>0</v>
      </c>
      <c r="AC55" s="3"/>
      <c r="AD55" s="2">
        <v>0</v>
      </c>
      <c r="AE55" s="3"/>
      <c r="AF55" s="2">
        <v>0</v>
      </c>
      <c r="AG55" s="3"/>
      <c r="AH55" s="2">
        <f t="shared" si="29"/>
        <v>70000</v>
      </c>
      <c r="AJ55" s="2">
        <v>70000</v>
      </c>
    </row>
    <row r="56" spans="1:36" x14ac:dyDescent="0.3">
      <c r="A56" s="1"/>
      <c r="B56" s="1"/>
      <c r="C56" s="1"/>
      <c r="D56" s="1"/>
      <c r="E56" s="1"/>
      <c r="F56" s="1" t="s">
        <v>68</v>
      </c>
      <c r="G56" s="1"/>
      <c r="H56" s="1"/>
      <c r="I56" s="1"/>
      <c r="J56" s="2">
        <f>26370.27+26369.38</f>
        <v>52739.65</v>
      </c>
      <c r="K56" s="3"/>
      <c r="L56" s="2">
        <v>27480.57</v>
      </c>
      <c r="M56" s="3"/>
      <c r="N56" s="2">
        <v>26513</v>
      </c>
      <c r="O56" s="3"/>
      <c r="P56" s="2">
        <v>25060.71</v>
      </c>
      <c r="Q56" s="3"/>
      <c r="R56" s="2">
        <v>24407.43</v>
      </c>
      <c r="S56" s="23"/>
      <c r="T56" s="2">
        <v>24407.43</v>
      </c>
      <c r="U56" s="3"/>
      <c r="V56" s="2">
        <v>24407.43</v>
      </c>
      <c r="W56" s="3"/>
      <c r="X56" s="2">
        <v>24407.43</v>
      </c>
      <c r="Y56" s="3"/>
      <c r="Z56" s="2">
        <v>24407.43</v>
      </c>
      <c r="AA56" s="3"/>
      <c r="AB56" s="2">
        <v>24407.43</v>
      </c>
      <c r="AC56" s="3"/>
      <c r="AD56" s="2">
        <v>24407.43</v>
      </c>
      <c r="AE56" s="3"/>
      <c r="AF56" s="2">
        <v>24407.43</v>
      </c>
      <c r="AG56" s="3"/>
      <c r="AH56" s="2">
        <f t="shared" si="29"/>
        <v>327053.37</v>
      </c>
      <c r="AJ56" s="2">
        <v>407938</v>
      </c>
    </row>
    <row r="57" spans="1:36" x14ac:dyDescent="0.3">
      <c r="A57" s="1"/>
      <c r="B57" s="1"/>
      <c r="C57" s="1"/>
      <c r="D57" s="1"/>
      <c r="E57" s="1"/>
      <c r="F57" s="1" t="s">
        <v>69</v>
      </c>
      <c r="G57" s="1"/>
      <c r="H57" s="1"/>
      <c r="I57" s="1"/>
      <c r="J57" s="2">
        <v>12655.93</v>
      </c>
      <c r="K57" s="3"/>
      <c r="L57" s="2">
        <v>19911.150000000001</v>
      </c>
      <c r="M57" s="3"/>
      <c r="N57" s="2">
        <v>13431.94</v>
      </c>
      <c r="O57" s="3"/>
      <c r="P57" s="2">
        <v>12877.88</v>
      </c>
      <c r="Q57" s="3"/>
      <c r="R57" s="2">
        <v>16422.59</v>
      </c>
      <c r="S57" s="23"/>
      <c r="T57" s="2">
        <v>16383.99</v>
      </c>
      <c r="U57" s="3"/>
      <c r="V57" s="2">
        <v>16383.99</v>
      </c>
      <c r="W57" s="3"/>
      <c r="X57" s="2">
        <v>16383.99</v>
      </c>
      <c r="Y57" s="3"/>
      <c r="Z57" s="2">
        <v>16383.99</v>
      </c>
      <c r="AA57" s="3"/>
      <c r="AB57" s="2">
        <v>16383.99</v>
      </c>
      <c r="AC57" s="3"/>
      <c r="AD57" s="2">
        <v>16383.99</v>
      </c>
      <c r="AE57" s="3"/>
      <c r="AF57" s="2">
        <v>16383.99</v>
      </c>
      <c r="AG57" s="3"/>
      <c r="AH57" s="2">
        <f t="shared" si="29"/>
        <v>189987.42</v>
      </c>
      <c r="AJ57" s="2">
        <v>127826</v>
      </c>
    </row>
    <row r="58" spans="1:36" ht="15" thickBot="1" x14ac:dyDescent="0.35">
      <c r="A58" s="1"/>
      <c r="B58" s="1"/>
      <c r="C58" s="1"/>
      <c r="D58" s="1"/>
      <c r="E58" s="1"/>
      <c r="F58" s="1" t="s">
        <v>70</v>
      </c>
      <c r="G58" s="1"/>
      <c r="H58" s="1"/>
      <c r="I58" s="1"/>
      <c r="J58" s="4">
        <v>719.1</v>
      </c>
      <c r="K58" s="3"/>
      <c r="L58" s="4">
        <v>795.3</v>
      </c>
      <c r="M58" s="3"/>
      <c r="N58" s="4">
        <v>800.1</v>
      </c>
      <c r="O58" s="3"/>
      <c r="P58" s="4">
        <v>800.1</v>
      </c>
      <c r="Q58" s="3"/>
      <c r="R58" s="4">
        <v>762</v>
      </c>
      <c r="S58" s="23"/>
      <c r="T58" s="4">
        <v>762</v>
      </c>
      <c r="U58" s="3"/>
      <c r="V58" s="4">
        <v>762</v>
      </c>
      <c r="W58" s="3"/>
      <c r="X58" s="4">
        <v>762</v>
      </c>
      <c r="Y58" s="3"/>
      <c r="Z58" s="4">
        <v>762</v>
      </c>
      <c r="AA58" s="3"/>
      <c r="AB58" s="4">
        <v>762</v>
      </c>
      <c r="AC58" s="3"/>
      <c r="AD58" s="4">
        <v>762</v>
      </c>
      <c r="AE58" s="3"/>
      <c r="AF58" s="4">
        <v>762</v>
      </c>
      <c r="AG58" s="3"/>
      <c r="AH58" s="4">
        <f t="shared" si="29"/>
        <v>9210.6</v>
      </c>
      <c r="AJ58" s="4">
        <v>11870</v>
      </c>
    </row>
    <row r="59" spans="1:36" x14ac:dyDescent="0.3">
      <c r="A59" s="1"/>
      <c r="B59" s="1"/>
      <c r="C59" s="1"/>
      <c r="D59" s="1"/>
      <c r="E59" s="1" t="s">
        <v>71</v>
      </c>
      <c r="F59" s="1"/>
      <c r="G59" s="1"/>
      <c r="H59" s="1"/>
      <c r="I59" s="1"/>
      <c r="J59" s="2">
        <f>ROUND(SUM(J47:J58),5)</f>
        <v>418040.29</v>
      </c>
      <c r="K59" s="3"/>
      <c r="L59" s="2">
        <f>ROUND(SUM(L47:L58),5)</f>
        <v>249759.68</v>
      </c>
      <c r="M59" s="3"/>
      <c r="N59" s="2">
        <f>ROUND(SUM(N47:N58),5)</f>
        <v>233889.44</v>
      </c>
      <c r="O59" s="3"/>
      <c r="P59" s="2">
        <f>ROUND(SUM(P47:P58),5)</f>
        <v>219885.03</v>
      </c>
      <c r="Q59" s="3"/>
      <c r="R59" s="2">
        <f>ROUND(SUM(R47:R58),5)</f>
        <v>224494.01</v>
      </c>
      <c r="S59" s="23"/>
      <c r="T59" s="2">
        <f>ROUND(SUM(T47:T58),5)</f>
        <v>213966.79</v>
      </c>
      <c r="U59" s="3"/>
      <c r="V59" s="2">
        <f>ROUND(SUM(V47:V58),5)</f>
        <v>199966.79</v>
      </c>
      <c r="W59" s="3"/>
      <c r="X59" s="2">
        <f>ROUND(SUM(X47:X58),5)</f>
        <v>199966.79</v>
      </c>
      <c r="Y59" s="3"/>
      <c r="Z59" s="2">
        <f>ROUND(SUM(Z47:Z58),5)</f>
        <v>199966.79</v>
      </c>
      <c r="AA59" s="3"/>
      <c r="AB59" s="2">
        <f>ROUND(SUM(AB47:AB58),5)</f>
        <v>199966.79</v>
      </c>
      <c r="AC59" s="3"/>
      <c r="AD59" s="2">
        <f>ROUND(SUM(AD47:AD58),5)</f>
        <v>199966.79</v>
      </c>
      <c r="AE59" s="3"/>
      <c r="AF59" s="2">
        <f>ROUND(SUM(AF47:AF58),5)</f>
        <v>199966.79</v>
      </c>
      <c r="AG59" s="3"/>
      <c r="AH59" s="2">
        <f t="shared" si="29"/>
        <v>2759835.98</v>
      </c>
      <c r="AJ59" s="2">
        <f>SUM(AJ48:AJ58)</f>
        <v>2868454</v>
      </c>
    </row>
    <row r="60" spans="1:36" x14ac:dyDescent="0.3">
      <c r="A60" s="1"/>
      <c r="B60" s="1"/>
      <c r="C60" s="1"/>
      <c r="D60" s="1"/>
      <c r="E60" s="1" t="s">
        <v>72</v>
      </c>
      <c r="F60" s="1"/>
      <c r="G60" s="1"/>
      <c r="H60" s="1"/>
      <c r="I60" s="1"/>
      <c r="J60" s="2"/>
      <c r="K60" s="3"/>
      <c r="L60" s="2"/>
      <c r="M60" s="3"/>
      <c r="N60" s="2"/>
      <c r="O60" s="3"/>
      <c r="P60" s="2"/>
      <c r="Q60" s="3"/>
      <c r="R60" s="2"/>
      <c r="S60" s="23"/>
      <c r="T60" s="2"/>
      <c r="U60" s="3"/>
      <c r="V60" s="2"/>
      <c r="W60" s="3"/>
      <c r="X60" s="2"/>
      <c r="Y60" s="3"/>
      <c r="Z60" s="2"/>
      <c r="AA60" s="3"/>
      <c r="AB60" s="2"/>
      <c r="AC60" s="3"/>
      <c r="AD60" s="2"/>
      <c r="AE60" s="3"/>
      <c r="AF60" s="2"/>
      <c r="AG60" s="3"/>
      <c r="AH60" s="2"/>
      <c r="AJ60" s="2"/>
    </row>
    <row r="61" spans="1:36" x14ac:dyDescent="0.3">
      <c r="A61" s="1"/>
      <c r="B61" s="1"/>
      <c r="C61" s="1"/>
      <c r="D61" s="1"/>
      <c r="E61" s="1"/>
      <c r="F61" s="1" t="s">
        <v>73</v>
      </c>
      <c r="G61" s="1"/>
      <c r="H61" s="1"/>
      <c r="I61" s="1"/>
      <c r="J61" s="2">
        <v>97.9</v>
      </c>
      <c r="K61" s="3"/>
      <c r="L61" s="2">
        <v>0</v>
      </c>
      <c r="M61" s="3"/>
      <c r="N61" s="2">
        <v>10769.51</v>
      </c>
      <c r="O61" s="3"/>
      <c r="P61" s="2">
        <v>4449.17</v>
      </c>
      <c r="Q61" s="3"/>
      <c r="R61" s="2">
        <v>2174.25</v>
      </c>
      <c r="S61" s="23"/>
      <c r="T61" s="2">
        <v>0</v>
      </c>
      <c r="U61" s="3"/>
      <c r="V61" s="2">
        <v>0</v>
      </c>
      <c r="W61" s="3"/>
      <c r="X61" s="2">
        <v>0</v>
      </c>
      <c r="Y61" s="3"/>
      <c r="Z61" s="2">
        <v>0</v>
      </c>
      <c r="AA61" s="3"/>
      <c r="AB61" s="2">
        <v>0</v>
      </c>
      <c r="AC61" s="3"/>
      <c r="AD61" s="2">
        <v>0</v>
      </c>
      <c r="AE61" s="3"/>
      <c r="AF61" s="2">
        <v>0</v>
      </c>
      <c r="AG61" s="3"/>
      <c r="AH61" s="2">
        <f t="shared" ref="AH61:AH84" si="30">ROUND(SUM(J61:AF61),5)</f>
        <v>17490.830000000002</v>
      </c>
      <c r="AJ61" s="2"/>
    </row>
    <row r="62" spans="1:36" x14ac:dyDescent="0.3">
      <c r="A62" s="1"/>
      <c r="B62" s="1"/>
      <c r="C62" s="1"/>
      <c r="D62" s="1"/>
      <c r="E62" s="1"/>
      <c r="F62" s="1"/>
      <c r="G62" s="1"/>
      <c r="H62" s="1" t="s">
        <v>394</v>
      </c>
      <c r="I62" s="1"/>
      <c r="J62" s="2">
        <v>-479.02</v>
      </c>
      <c r="K62" s="3"/>
      <c r="L62" s="2">
        <v>50044.610000000219</v>
      </c>
      <c r="M62" s="3"/>
      <c r="N62" s="2">
        <v>64285.050000000163</v>
      </c>
      <c r="O62" s="3"/>
      <c r="P62" s="2">
        <v>-3602.6399999996647</v>
      </c>
      <c r="Q62" s="3"/>
      <c r="R62" s="2">
        <v>-2726.39</v>
      </c>
      <c r="S62" s="23"/>
      <c r="T62" s="2"/>
      <c r="U62" s="3"/>
      <c r="V62" s="2"/>
      <c r="W62" s="3"/>
      <c r="X62" s="2"/>
      <c r="Y62" s="3"/>
      <c r="Z62" s="2"/>
      <c r="AA62" s="3"/>
      <c r="AB62" s="2"/>
      <c r="AC62" s="3"/>
      <c r="AD62" s="2"/>
      <c r="AE62" s="3"/>
      <c r="AF62" s="2"/>
      <c r="AG62" s="3"/>
      <c r="AH62" s="2"/>
      <c r="AJ62" s="2"/>
    </row>
    <row r="63" spans="1:36" x14ac:dyDescent="0.3">
      <c r="A63" s="1"/>
      <c r="B63" s="1"/>
      <c r="C63" s="1"/>
      <c r="D63" s="1"/>
      <c r="E63" s="1"/>
      <c r="F63" s="1" t="s">
        <v>74</v>
      </c>
      <c r="G63" s="1"/>
      <c r="H63" s="1"/>
      <c r="I63" s="1"/>
      <c r="J63" s="2">
        <v>407</v>
      </c>
      <c r="K63" s="3"/>
      <c r="L63" s="2">
        <v>1063.25</v>
      </c>
      <c r="M63" s="3"/>
      <c r="N63" s="2">
        <v>56.25</v>
      </c>
      <c r="O63" s="3"/>
      <c r="P63" s="2">
        <v>2529.37</v>
      </c>
      <c r="Q63" s="3"/>
      <c r="R63" s="2">
        <v>0</v>
      </c>
      <c r="S63" s="23"/>
      <c r="T63" s="2">
        <v>0</v>
      </c>
      <c r="U63" s="3"/>
      <c r="V63" s="2">
        <v>1240</v>
      </c>
      <c r="W63" s="3"/>
      <c r="X63" s="2">
        <v>0</v>
      </c>
      <c r="Y63" s="3"/>
      <c r="Z63" s="2">
        <v>1417.5</v>
      </c>
      <c r="AA63" s="3"/>
      <c r="AB63" s="2">
        <v>1370</v>
      </c>
      <c r="AC63" s="3"/>
      <c r="AD63" s="2">
        <v>0</v>
      </c>
      <c r="AE63" s="3"/>
      <c r="AF63" s="2">
        <v>640</v>
      </c>
      <c r="AG63" s="3"/>
      <c r="AH63" s="2">
        <f t="shared" si="30"/>
        <v>8723.3700000000008</v>
      </c>
      <c r="AJ63" s="2">
        <v>30000</v>
      </c>
    </row>
    <row r="64" spans="1:36" x14ac:dyDescent="0.3">
      <c r="A64" s="1"/>
      <c r="B64" s="1"/>
      <c r="C64" s="1"/>
      <c r="D64" s="1"/>
      <c r="E64" s="1"/>
      <c r="F64" s="1" t="s">
        <v>75</v>
      </c>
      <c r="G64" s="1"/>
      <c r="H64" s="1"/>
      <c r="I64" s="1"/>
      <c r="J64" s="2">
        <v>1700</v>
      </c>
      <c r="K64" s="3"/>
      <c r="L64" s="2">
        <v>1700</v>
      </c>
      <c r="M64" s="3"/>
      <c r="N64" s="2">
        <v>1700</v>
      </c>
      <c r="O64" s="3"/>
      <c r="P64" s="2">
        <v>1700</v>
      </c>
      <c r="Q64" s="3"/>
      <c r="R64" s="2">
        <v>1700</v>
      </c>
      <c r="S64" s="23"/>
      <c r="T64" s="2">
        <v>1700</v>
      </c>
      <c r="U64" s="3"/>
      <c r="V64" s="2">
        <v>1700</v>
      </c>
      <c r="W64" s="3"/>
      <c r="X64" s="2">
        <v>1700</v>
      </c>
      <c r="Y64" s="3"/>
      <c r="Z64" s="2">
        <v>1700</v>
      </c>
      <c r="AA64" s="3"/>
      <c r="AB64" s="2">
        <v>1700</v>
      </c>
      <c r="AC64" s="3"/>
      <c r="AD64" s="2">
        <v>1700</v>
      </c>
      <c r="AE64" s="3"/>
      <c r="AF64" s="2">
        <v>1700</v>
      </c>
      <c r="AG64" s="3"/>
      <c r="AH64" s="2">
        <f t="shared" si="30"/>
        <v>20400</v>
      </c>
      <c r="AJ64" s="2">
        <v>21000</v>
      </c>
    </row>
    <row r="65" spans="1:36" x14ac:dyDescent="0.3">
      <c r="A65" s="1"/>
      <c r="B65" s="1"/>
      <c r="C65" s="1"/>
      <c r="D65" s="1"/>
      <c r="E65" s="1"/>
      <c r="F65" s="1" t="s">
        <v>76</v>
      </c>
      <c r="G65" s="1"/>
      <c r="H65" s="1"/>
      <c r="I65" s="1"/>
      <c r="J65" s="2">
        <v>3480</v>
      </c>
      <c r="K65" s="3"/>
      <c r="L65" s="2">
        <v>2646.25</v>
      </c>
      <c r="M65" s="3"/>
      <c r="N65" s="2">
        <v>1522.5</v>
      </c>
      <c r="O65" s="3"/>
      <c r="P65" s="2">
        <v>0</v>
      </c>
      <c r="Q65" s="3"/>
      <c r="R65" s="2">
        <v>1595</v>
      </c>
      <c r="S65" s="23"/>
      <c r="T65" s="2">
        <v>0</v>
      </c>
      <c r="U65" s="3"/>
      <c r="V65" s="2">
        <v>6198.75</v>
      </c>
      <c r="W65" s="3"/>
      <c r="X65" s="2">
        <v>1341.25</v>
      </c>
      <c r="Y65" s="3"/>
      <c r="Z65" s="2">
        <v>3226.25</v>
      </c>
      <c r="AA65" s="3"/>
      <c r="AB65" s="2">
        <v>1123.75</v>
      </c>
      <c r="AC65" s="3"/>
      <c r="AD65" s="2">
        <v>2175</v>
      </c>
      <c r="AE65" s="3"/>
      <c r="AF65" s="2">
        <v>5473.75</v>
      </c>
      <c r="AG65" s="3"/>
      <c r="AH65" s="2">
        <f t="shared" si="30"/>
        <v>28782.5</v>
      </c>
      <c r="AJ65" s="2">
        <v>48250</v>
      </c>
    </row>
    <row r="66" spans="1:36" x14ac:dyDescent="0.3">
      <c r="A66" s="1"/>
      <c r="B66" s="1"/>
      <c r="C66" s="1"/>
      <c r="D66" s="1"/>
      <c r="E66" s="1"/>
      <c r="F66" s="1" t="s">
        <v>77</v>
      </c>
      <c r="G66" s="1"/>
      <c r="H66" s="1"/>
      <c r="I66" s="1"/>
      <c r="J66" s="2">
        <v>3500</v>
      </c>
      <c r="K66" s="3"/>
      <c r="L66" s="2">
        <v>0</v>
      </c>
      <c r="M66" s="3"/>
      <c r="N66" s="2">
        <v>3500</v>
      </c>
      <c r="O66" s="3"/>
      <c r="P66" s="2">
        <v>0</v>
      </c>
      <c r="Q66" s="3"/>
      <c r="R66" s="2">
        <v>0</v>
      </c>
      <c r="S66" s="23"/>
      <c r="T66" s="2">
        <v>0</v>
      </c>
      <c r="U66" s="3"/>
      <c r="V66" s="2">
        <v>0</v>
      </c>
      <c r="W66" s="3"/>
      <c r="X66" s="2">
        <v>0</v>
      </c>
      <c r="Y66" s="3"/>
      <c r="Z66" s="2">
        <v>0</v>
      </c>
      <c r="AA66" s="3"/>
      <c r="AB66" s="2">
        <v>3500</v>
      </c>
      <c r="AC66" s="3"/>
      <c r="AD66" s="2">
        <v>0</v>
      </c>
      <c r="AE66" s="3"/>
      <c r="AF66" s="2">
        <v>0</v>
      </c>
      <c r="AG66" s="3"/>
      <c r="AH66" s="2">
        <f t="shared" si="30"/>
        <v>10500</v>
      </c>
      <c r="AJ66" s="2">
        <v>10000</v>
      </c>
    </row>
    <row r="67" spans="1:36" x14ac:dyDescent="0.3">
      <c r="A67" s="1"/>
      <c r="B67" s="1"/>
      <c r="C67" s="1"/>
      <c r="D67" s="1"/>
      <c r="E67" s="1"/>
      <c r="F67" s="1" t="s">
        <v>78</v>
      </c>
      <c r="G67" s="1"/>
      <c r="H67" s="1"/>
      <c r="I67" s="1"/>
      <c r="J67" s="2">
        <v>1150.52</v>
      </c>
      <c r="K67" s="3"/>
      <c r="L67" s="2">
        <v>875.62</v>
      </c>
      <c r="M67" s="3"/>
      <c r="N67" s="2">
        <v>505.11</v>
      </c>
      <c r="O67" s="3"/>
      <c r="P67" s="2">
        <v>1228.9000000000001</v>
      </c>
      <c r="Q67" s="3"/>
      <c r="R67" s="2">
        <v>0</v>
      </c>
      <c r="S67" s="23"/>
      <c r="T67" s="2">
        <v>290.06</v>
      </c>
      <c r="U67" s="3"/>
      <c r="V67" s="2">
        <v>2145.9499999999998</v>
      </c>
      <c r="W67" s="3"/>
      <c r="X67" s="2">
        <v>1494.47</v>
      </c>
      <c r="Y67" s="3"/>
      <c r="Z67" s="2">
        <v>3038.7</v>
      </c>
      <c r="AA67" s="3"/>
      <c r="AB67" s="2">
        <v>1840.36</v>
      </c>
      <c r="AC67" s="3"/>
      <c r="AD67" s="2">
        <v>1275.98</v>
      </c>
      <c r="AE67" s="3"/>
      <c r="AF67" s="2">
        <v>28636.32</v>
      </c>
      <c r="AG67" s="3"/>
      <c r="AH67" s="2">
        <f t="shared" si="30"/>
        <v>42481.99</v>
      </c>
      <c r="AJ67" s="2">
        <v>100</v>
      </c>
    </row>
    <row r="68" spans="1:36" x14ac:dyDescent="0.3">
      <c r="A68" s="1"/>
      <c r="B68" s="1"/>
      <c r="C68" s="1"/>
      <c r="D68" s="1"/>
      <c r="E68" s="1"/>
      <c r="F68" s="1" t="s">
        <v>152</v>
      </c>
      <c r="G68" s="1"/>
      <c r="H68" s="1"/>
      <c r="I68" s="1"/>
      <c r="J68" s="2">
        <v>0</v>
      </c>
      <c r="K68" s="3"/>
      <c r="L68" s="2">
        <v>0</v>
      </c>
      <c r="M68" s="3"/>
      <c r="N68" s="2">
        <v>0</v>
      </c>
      <c r="O68" s="3"/>
      <c r="P68" s="2">
        <v>0</v>
      </c>
      <c r="Q68" s="3"/>
      <c r="R68" s="2">
        <v>23450</v>
      </c>
      <c r="S68" s="23"/>
      <c r="T68" s="2">
        <v>0</v>
      </c>
      <c r="U68" s="3"/>
      <c r="V68" s="2">
        <v>0</v>
      </c>
      <c r="W68" s="3"/>
      <c r="X68" s="2">
        <v>0</v>
      </c>
      <c r="Y68" s="3"/>
      <c r="Z68" s="2">
        <v>0</v>
      </c>
      <c r="AA68" s="3"/>
      <c r="AB68" s="2">
        <v>0</v>
      </c>
      <c r="AC68" s="3"/>
      <c r="AD68" s="2">
        <v>0</v>
      </c>
      <c r="AE68" s="3"/>
      <c r="AF68" s="2">
        <v>20500</v>
      </c>
      <c r="AG68" s="3"/>
      <c r="AH68" s="2">
        <f t="shared" si="30"/>
        <v>43950</v>
      </c>
      <c r="AJ68" s="2">
        <v>60000</v>
      </c>
    </row>
    <row r="69" spans="1:36" x14ac:dyDescent="0.3">
      <c r="A69" s="1"/>
      <c r="B69" s="1"/>
      <c r="C69" s="1"/>
      <c r="D69" s="1"/>
      <c r="E69" s="1"/>
      <c r="F69" s="1"/>
      <c r="G69" s="1"/>
      <c r="H69" s="1" t="s">
        <v>402</v>
      </c>
      <c r="I69" s="1"/>
      <c r="J69" s="2"/>
      <c r="K69" s="3"/>
      <c r="L69" s="2"/>
      <c r="M69" s="3"/>
      <c r="N69" s="2"/>
      <c r="O69" s="3"/>
      <c r="P69" s="2"/>
      <c r="Q69" s="3"/>
      <c r="R69" s="2"/>
      <c r="S69" s="23"/>
      <c r="T69" s="2"/>
      <c r="U69" s="3"/>
      <c r="V69" s="2"/>
      <c r="W69" s="3"/>
      <c r="X69" s="2"/>
      <c r="Y69" s="3"/>
      <c r="Z69" s="2"/>
      <c r="AA69" s="3"/>
      <c r="AB69" s="2"/>
      <c r="AC69" s="3"/>
      <c r="AD69" s="2"/>
      <c r="AE69" s="3"/>
      <c r="AF69" s="2"/>
      <c r="AG69" s="3"/>
      <c r="AH69" s="2"/>
      <c r="AJ69" s="2">
        <v>39919</v>
      </c>
    </row>
    <row r="70" spans="1:36" x14ac:dyDescent="0.3">
      <c r="A70" s="1"/>
      <c r="B70" s="1"/>
      <c r="C70" s="1"/>
      <c r="D70" s="1"/>
      <c r="E70" s="1"/>
      <c r="F70" s="1" t="s">
        <v>79</v>
      </c>
      <c r="G70" s="1"/>
      <c r="H70" s="1"/>
      <c r="I70" s="1"/>
      <c r="J70" s="2">
        <v>12403.55</v>
      </c>
      <c r="K70" s="3"/>
      <c r="L70" s="2">
        <v>7517.85</v>
      </c>
      <c r="M70" s="3"/>
      <c r="N70" s="2">
        <v>3869.11</v>
      </c>
      <c r="O70" s="3"/>
      <c r="P70" s="2">
        <v>10751.75</v>
      </c>
      <c r="Q70" s="3"/>
      <c r="R70" s="2">
        <v>3408.8</v>
      </c>
      <c r="S70" s="23"/>
      <c r="T70" s="2">
        <v>4991.5600000000004</v>
      </c>
      <c r="U70" s="3"/>
      <c r="V70" s="2">
        <v>12290.31</v>
      </c>
      <c r="W70" s="3"/>
      <c r="X70" s="2">
        <v>5972.81</v>
      </c>
      <c r="Y70" s="3"/>
      <c r="Z70" s="2">
        <v>6335.13</v>
      </c>
      <c r="AA70" s="3"/>
      <c r="AB70" s="2">
        <v>10372.700000000001</v>
      </c>
      <c r="AC70" s="3"/>
      <c r="AD70" s="2">
        <v>1132.92</v>
      </c>
      <c r="AE70" s="3"/>
      <c r="AF70" s="2">
        <v>9942.83</v>
      </c>
      <c r="AG70" s="3"/>
      <c r="AH70" s="2">
        <f t="shared" si="30"/>
        <v>88989.32</v>
      </c>
      <c r="AJ70" s="2">
        <v>65000</v>
      </c>
    </row>
    <row r="71" spans="1:36" x14ac:dyDescent="0.3">
      <c r="A71" s="1"/>
      <c r="B71" s="1"/>
      <c r="C71" s="1"/>
      <c r="D71" s="1"/>
      <c r="E71" s="1"/>
      <c r="F71" s="1" t="s">
        <v>80</v>
      </c>
      <c r="G71" s="1"/>
      <c r="H71" s="1"/>
      <c r="I71" s="1"/>
      <c r="J71" s="2">
        <v>8</v>
      </c>
      <c r="K71" s="3"/>
      <c r="L71" s="2">
        <v>0</v>
      </c>
      <c r="M71" s="3"/>
      <c r="N71" s="2">
        <v>0</v>
      </c>
      <c r="O71" s="3"/>
      <c r="P71" s="2">
        <v>0</v>
      </c>
      <c r="Q71" s="3"/>
      <c r="R71" s="2">
        <v>32</v>
      </c>
      <c r="S71" s="23"/>
      <c r="T71" s="2">
        <v>0</v>
      </c>
      <c r="U71" s="3"/>
      <c r="V71" s="2">
        <v>3775</v>
      </c>
      <c r="W71" s="3"/>
      <c r="X71" s="2">
        <v>0</v>
      </c>
      <c r="Y71" s="3"/>
      <c r="Z71" s="2">
        <v>0</v>
      </c>
      <c r="AA71" s="3"/>
      <c r="AB71" s="2">
        <v>81.45</v>
      </c>
      <c r="AC71" s="3"/>
      <c r="AD71" s="2">
        <v>0</v>
      </c>
      <c r="AE71" s="3"/>
      <c r="AF71" s="2">
        <v>0</v>
      </c>
      <c r="AG71" s="3"/>
      <c r="AH71" s="2">
        <f t="shared" si="30"/>
        <v>3896.45</v>
      </c>
      <c r="AJ71" s="2">
        <v>1008</v>
      </c>
    </row>
    <row r="72" spans="1:36" x14ac:dyDescent="0.3">
      <c r="A72" s="1"/>
      <c r="B72" s="1"/>
      <c r="C72" s="1"/>
      <c r="D72" s="1"/>
      <c r="E72" s="1"/>
      <c r="F72" s="1" t="s">
        <v>81</v>
      </c>
      <c r="G72" s="1"/>
      <c r="H72" s="1"/>
      <c r="I72" s="1"/>
      <c r="J72" s="2">
        <v>14069.92</v>
      </c>
      <c r="K72" s="3"/>
      <c r="L72" s="2">
        <v>0</v>
      </c>
      <c r="M72" s="3"/>
      <c r="N72" s="2">
        <v>0</v>
      </c>
      <c r="O72" s="3"/>
      <c r="P72" s="2">
        <v>1200.6400000000001</v>
      </c>
      <c r="Q72" s="3"/>
      <c r="R72" s="2">
        <v>0</v>
      </c>
      <c r="S72" s="23"/>
      <c r="T72" s="2">
        <v>397.84</v>
      </c>
      <c r="U72" s="3"/>
      <c r="V72" s="2">
        <v>4874.9399999999996</v>
      </c>
      <c r="W72" s="3"/>
      <c r="X72" s="2">
        <v>691.21</v>
      </c>
      <c r="Y72" s="3"/>
      <c r="Z72" s="2">
        <v>5567.49</v>
      </c>
      <c r="AA72" s="3"/>
      <c r="AB72" s="2">
        <v>3513.44</v>
      </c>
      <c r="AC72" s="3"/>
      <c r="AD72" s="2">
        <v>421.54</v>
      </c>
      <c r="AE72" s="3"/>
      <c r="AF72" s="2">
        <v>0</v>
      </c>
      <c r="AG72" s="3"/>
      <c r="AH72" s="2">
        <f t="shared" si="30"/>
        <v>30737.02</v>
      </c>
      <c r="AJ72" s="2">
        <v>25000</v>
      </c>
    </row>
    <row r="73" spans="1:36" x14ac:dyDescent="0.3">
      <c r="A73" s="1"/>
      <c r="B73" s="1"/>
      <c r="C73" s="1"/>
      <c r="D73" s="1"/>
      <c r="E73" s="1"/>
      <c r="F73" s="1" t="s">
        <v>82</v>
      </c>
      <c r="G73" s="1"/>
      <c r="H73" s="1"/>
      <c r="I73" s="1"/>
      <c r="J73" s="2">
        <v>265</v>
      </c>
      <c r="K73" s="3"/>
      <c r="L73" s="2">
        <v>215</v>
      </c>
      <c r="M73" s="3"/>
      <c r="N73" s="2">
        <v>0</v>
      </c>
      <c r="O73" s="3"/>
      <c r="P73" s="2">
        <v>850.81</v>
      </c>
      <c r="Q73" s="3"/>
      <c r="R73" s="2">
        <v>7141.2</v>
      </c>
      <c r="S73" s="23"/>
      <c r="T73" s="2">
        <v>0</v>
      </c>
      <c r="U73" s="3"/>
      <c r="V73" s="2">
        <v>0</v>
      </c>
      <c r="W73" s="3"/>
      <c r="X73" s="2">
        <v>5</v>
      </c>
      <c r="Y73" s="3"/>
      <c r="Z73" s="2">
        <v>1936.98</v>
      </c>
      <c r="AA73" s="3"/>
      <c r="AB73" s="2">
        <v>1002.78</v>
      </c>
      <c r="AC73" s="3"/>
      <c r="AD73" s="2">
        <v>41.47</v>
      </c>
      <c r="AE73" s="3"/>
      <c r="AF73" s="2">
        <v>0</v>
      </c>
      <c r="AG73" s="3"/>
      <c r="AH73" s="2">
        <f t="shared" si="30"/>
        <v>11458.24</v>
      </c>
      <c r="AJ73" s="2">
        <v>7500</v>
      </c>
    </row>
    <row r="74" spans="1:36" x14ac:dyDescent="0.3">
      <c r="A74" s="1"/>
      <c r="B74" s="1"/>
      <c r="C74" s="1"/>
      <c r="D74" s="1"/>
      <c r="E74" s="1"/>
      <c r="F74" s="1"/>
      <c r="G74" s="1"/>
      <c r="H74" s="1" t="s">
        <v>403</v>
      </c>
      <c r="I74" s="1"/>
      <c r="J74" s="2"/>
      <c r="K74" s="3"/>
      <c r="L74" s="2"/>
      <c r="M74" s="3"/>
      <c r="N74" s="2"/>
      <c r="O74" s="3"/>
      <c r="P74" s="2"/>
      <c r="Q74" s="3"/>
      <c r="R74" s="2"/>
      <c r="S74" s="23"/>
      <c r="T74" s="2"/>
      <c r="U74" s="3"/>
      <c r="V74" s="2"/>
      <c r="W74" s="3"/>
      <c r="X74" s="2"/>
      <c r="Y74" s="3"/>
      <c r="Z74" s="2"/>
      <c r="AA74" s="3"/>
      <c r="AB74" s="2"/>
      <c r="AC74" s="3"/>
      <c r="AD74" s="2"/>
      <c r="AE74" s="3"/>
      <c r="AF74" s="2"/>
      <c r="AG74" s="3"/>
      <c r="AH74" s="2"/>
      <c r="AJ74" s="2">
        <v>16000</v>
      </c>
    </row>
    <row r="75" spans="1:36" x14ac:dyDescent="0.3">
      <c r="A75" s="1"/>
      <c r="B75" s="1"/>
      <c r="C75" s="1"/>
      <c r="D75" s="1"/>
      <c r="E75" s="1"/>
      <c r="F75" s="1" t="s">
        <v>83</v>
      </c>
      <c r="G75" s="1"/>
      <c r="H75" s="1"/>
      <c r="I75" s="1"/>
      <c r="J75" s="2">
        <v>1656.39</v>
      </c>
      <c r="K75" s="3"/>
      <c r="L75" s="2">
        <v>5329.12</v>
      </c>
      <c r="M75" s="3"/>
      <c r="N75" s="2">
        <v>400</v>
      </c>
      <c r="O75" s="3"/>
      <c r="P75" s="2">
        <v>16701.29</v>
      </c>
      <c r="Q75" s="3"/>
      <c r="R75" s="2">
        <v>1277.01</v>
      </c>
      <c r="S75" s="23"/>
      <c r="T75" s="2">
        <v>1120</v>
      </c>
      <c r="U75" s="3"/>
      <c r="V75" s="2">
        <v>9435</v>
      </c>
      <c r="W75" s="3"/>
      <c r="X75" s="2">
        <v>295</v>
      </c>
      <c r="Y75" s="3"/>
      <c r="Z75" s="2">
        <v>10364.549999999999</v>
      </c>
      <c r="AA75" s="3"/>
      <c r="AB75" s="2">
        <v>1074.97</v>
      </c>
      <c r="AC75" s="3"/>
      <c r="AD75" s="2">
        <v>1156.69</v>
      </c>
      <c r="AE75" s="3"/>
      <c r="AF75" s="2">
        <v>933.47</v>
      </c>
      <c r="AG75" s="3"/>
      <c r="AH75" s="2">
        <f t="shared" si="30"/>
        <v>49743.49</v>
      </c>
      <c r="AJ75" s="2">
        <v>50000</v>
      </c>
    </row>
    <row r="76" spans="1:36" x14ac:dyDescent="0.3">
      <c r="A76" s="1"/>
      <c r="B76" s="1"/>
      <c r="C76" s="1"/>
      <c r="D76" s="1"/>
      <c r="E76" s="1"/>
      <c r="F76" s="1" t="s">
        <v>84</v>
      </c>
      <c r="G76" s="1"/>
      <c r="H76" s="1"/>
      <c r="I76" s="1"/>
      <c r="J76" s="2">
        <v>4680.38</v>
      </c>
      <c r="K76" s="3"/>
      <c r="L76" s="2">
        <v>5468.72</v>
      </c>
      <c r="M76" s="3"/>
      <c r="N76" s="2">
        <v>4441.8500000000004</v>
      </c>
      <c r="O76" s="3"/>
      <c r="P76" s="2">
        <v>4125.26</v>
      </c>
      <c r="Q76" s="3"/>
      <c r="R76" s="2">
        <v>3341.36</v>
      </c>
      <c r="S76" s="23"/>
      <c r="T76" s="2">
        <v>3028.17</v>
      </c>
      <c r="U76" s="3"/>
      <c r="V76" s="2">
        <v>2751.92</v>
      </c>
      <c r="W76" s="3"/>
      <c r="X76" s="2">
        <v>3939.6</v>
      </c>
      <c r="Y76" s="3"/>
      <c r="Z76" s="2">
        <v>2578.46</v>
      </c>
      <c r="AA76" s="3"/>
      <c r="AB76" s="2">
        <v>3332.15</v>
      </c>
      <c r="AC76" s="3"/>
      <c r="AD76" s="2">
        <v>3163.12</v>
      </c>
      <c r="AE76" s="3"/>
      <c r="AF76" s="2">
        <v>4024.75</v>
      </c>
      <c r="AG76" s="3"/>
      <c r="AH76" s="2">
        <f t="shared" si="30"/>
        <v>44875.74</v>
      </c>
      <c r="AJ76" s="2">
        <v>50000</v>
      </c>
    </row>
    <row r="77" spans="1:36" x14ac:dyDescent="0.3">
      <c r="A77" s="1"/>
      <c r="B77" s="1"/>
      <c r="C77" s="1"/>
      <c r="D77" s="1"/>
      <c r="E77" s="1"/>
      <c r="F77" s="1" t="s">
        <v>85</v>
      </c>
      <c r="G77" s="1"/>
      <c r="H77" s="1"/>
      <c r="I77" s="1"/>
      <c r="J77" s="2">
        <v>415.11</v>
      </c>
      <c r="K77" s="3"/>
      <c r="L77" s="2">
        <v>125</v>
      </c>
      <c r="M77" s="3"/>
      <c r="N77" s="2">
        <v>38.36</v>
      </c>
      <c r="O77" s="3"/>
      <c r="P77" s="2">
        <v>0</v>
      </c>
      <c r="Q77" s="3"/>
      <c r="R77" s="2">
        <v>53.88</v>
      </c>
      <c r="S77" s="23"/>
      <c r="T77" s="2">
        <v>0</v>
      </c>
      <c r="U77" s="3"/>
      <c r="V77" s="2">
        <v>1675.19</v>
      </c>
      <c r="W77" s="3"/>
      <c r="X77" s="2">
        <v>0</v>
      </c>
      <c r="Y77" s="3"/>
      <c r="Z77" s="2">
        <v>751.48</v>
      </c>
      <c r="AA77" s="3"/>
      <c r="AB77" s="2">
        <v>1949.73</v>
      </c>
      <c r="AC77" s="3"/>
      <c r="AD77" s="2">
        <v>284.08</v>
      </c>
      <c r="AE77" s="3"/>
      <c r="AF77" s="2">
        <v>0</v>
      </c>
      <c r="AG77" s="3"/>
      <c r="AH77" s="2">
        <f t="shared" si="30"/>
        <v>5292.83</v>
      </c>
      <c r="AJ77" s="2">
        <v>7000</v>
      </c>
    </row>
    <row r="78" spans="1:36" x14ac:dyDescent="0.3">
      <c r="A78" s="1"/>
      <c r="B78" s="1"/>
      <c r="C78" s="1"/>
      <c r="D78" s="1"/>
      <c r="E78" s="1"/>
      <c r="F78" s="1" t="s">
        <v>86</v>
      </c>
      <c r="G78" s="1"/>
      <c r="H78" s="1"/>
      <c r="I78" s="1"/>
      <c r="J78" s="2">
        <v>26.75</v>
      </c>
      <c r="K78" s="3"/>
      <c r="L78" s="2">
        <v>0</v>
      </c>
      <c r="M78" s="3"/>
      <c r="N78" s="2">
        <v>0</v>
      </c>
      <c r="O78" s="3"/>
      <c r="P78" s="2">
        <v>0</v>
      </c>
      <c r="Q78" s="3"/>
      <c r="R78" s="2">
        <v>0</v>
      </c>
      <c r="S78" s="23"/>
      <c r="T78" s="2">
        <v>0</v>
      </c>
      <c r="U78" s="3"/>
      <c r="V78" s="2">
        <v>0</v>
      </c>
      <c r="W78" s="3"/>
      <c r="X78" s="2">
        <v>0</v>
      </c>
      <c r="Y78" s="3"/>
      <c r="Z78" s="2">
        <v>389.31</v>
      </c>
      <c r="AA78" s="3"/>
      <c r="AB78" s="2">
        <v>914.66</v>
      </c>
      <c r="AC78" s="3"/>
      <c r="AD78" s="2">
        <v>88.59</v>
      </c>
      <c r="AE78" s="3"/>
      <c r="AF78" s="2">
        <v>0</v>
      </c>
      <c r="AG78" s="3"/>
      <c r="AH78" s="2">
        <f t="shared" si="30"/>
        <v>1419.31</v>
      </c>
      <c r="AJ78" s="2">
        <v>7500</v>
      </c>
    </row>
    <row r="79" spans="1:36" x14ac:dyDescent="0.3">
      <c r="A79" s="1"/>
      <c r="B79" s="1"/>
      <c r="C79" s="1"/>
      <c r="D79" s="1"/>
      <c r="E79" s="1"/>
      <c r="F79" s="1"/>
      <c r="G79" s="1"/>
      <c r="H79" s="1" t="s">
        <v>404</v>
      </c>
      <c r="I79" s="1"/>
      <c r="J79" s="2"/>
      <c r="K79" s="3"/>
      <c r="L79" s="2"/>
      <c r="M79" s="3"/>
      <c r="N79" s="2"/>
      <c r="O79" s="3"/>
      <c r="P79" s="2"/>
      <c r="Q79" s="3"/>
      <c r="R79" s="2"/>
      <c r="S79" s="23"/>
      <c r="T79" s="2"/>
      <c r="U79" s="3"/>
      <c r="V79" s="2"/>
      <c r="W79" s="3"/>
      <c r="X79" s="2"/>
      <c r="Y79" s="3"/>
      <c r="Z79" s="2"/>
      <c r="AA79" s="3"/>
      <c r="AB79" s="2"/>
      <c r="AC79" s="3"/>
      <c r="AD79" s="2"/>
      <c r="AE79" s="3"/>
      <c r="AF79" s="2"/>
      <c r="AG79" s="3"/>
      <c r="AH79" s="2"/>
      <c r="AJ79" s="2">
        <v>15000</v>
      </c>
    </row>
    <row r="80" spans="1:36" x14ac:dyDescent="0.3">
      <c r="A80" s="1"/>
      <c r="B80" s="1"/>
      <c r="C80" s="1"/>
      <c r="D80" s="1"/>
      <c r="E80" s="1"/>
      <c r="F80" s="1"/>
      <c r="G80" s="1"/>
      <c r="H80" s="1" t="s">
        <v>405</v>
      </c>
      <c r="I80" s="1"/>
      <c r="J80" s="2"/>
      <c r="K80" s="3"/>
      <c r="L80" s="2"/>
      <c r="M80" s="3"/>
      <c r="N80" s="2"/>
      <c r="O80" s="3"/>
      <c r="P80" s="2"/>
      <c r="Q80" s="3"/>
      <c r="R80" s="2"/>
      <c r="S80" s="23"/>
      <c r="T80" s="2"/>
      <c r="U80" s="3"/>
      <c r="V80" s="2"/>
      <c r="W80" s="3"/>
      <c r="X80" s="2"/>
      <c r="Y80" s="3"/>
      <c r="Z80" s="2"/>
      <c r="AA80" s="3"/>
      <c r="AB80" s="2"/>
      <c r="AC80" s="3"/>
      <c r="AD80" s="2"/>
      <c r="AE80" s="3"/>
      <c r="AF80" s="2"/>
      <c r="AG80" s="3"/>
      <c r="AH80" s="2"/>
      <c r="AJ80" s="2">
        <v>9500</v>
      </c>
    </row>
    <row r="81" spans="1:36" x14ac:dyDescent="0.3">
      <c r="A81" s="1"/>
      <c r="B81" s="1"/>
      <c r="C81" s="1"/>
      <c r="D81" s="1"/>
      <c r="E81" s="1"/>
      <c r="F81" s="1"/>
      <c r="G81" s="1"/>
      <c r="H81" s="1" t="s">
        <v>406</v>
      </c>
      <c r="I81" s="1"/>
      <c r="J81" s="2"/>
      <c r="K81" s="3"/>
      <c r="L81" s="2"/>
      <c r="M81" s="3"/>
      <c r="N81" s="2"/>
      <c r="O81" s="3"/>
      <c r="P81" s="2"/>
      <c r="Q81" s="3"/>
      <c r="R81" s="2"/>
      <c r="S81" s="23"/>
      <c r="T81" s="2"/>
      <c r="U81" s="3"/>
      <c r="V81" s="2"/>
      <c r="W81" s="3"/>
      <c r="X81" s="2"/>
      <c r="Y81" s="3"/>
      <c r="Z81" s="2"/>
      <c r="AA81" s="3"/>
      <c r="AB81" s="2"/>
      <c r="AC81" s="3"/>
      <c r="AD81" s="2"/>
      <c r="AE81" s="3"/>
      <c r="AF81" s="2"/>
      <c r="AG81" s="3"/>
      <c r="AH81" s="2"/>
      <c r="AJ81" s="2">
        <v>2500</v>
      </c>
    </row>
    <row r="82" spans="1:36" x14ac:dyDescent="0.3">
      <c r="A82" s="1"/>
      <c r="B82" s="1"/>
      <c r="C82" s="1"/>
      <c r="D82" s="1"/>
      <c r="E82" s="1"/>
      <c r="F82" s="1" t="s">
        <v>87</v>
      </c>
      <c r="G82" s="1"/>
      <c r="H82" s="1"/>
      <c r="I82" s="1"/>
      <c r="J82" s="2">
        <v>137.44999999999999</v>
      </c>
      <c r="K82" s="3"/>
      <c r="L82" s="2">
        <v>3397.92</v>
      </c>
      <c r="M82" s="3"/>
      <c r="N82" s="2">
        <v>0</v>
      </c>
      <c r="O82" s="3"/>
      <c r="P82" s="2">
        <v>889.75</v>
      </c>
      <c r="Q82" s="3"/>
      <c r="R82" s="2">
        <v>69.930000000000007</v>
      </c>
      <c r="S82" s="23"/>
      <c r="T82" s="2">
        <v>160</v>
      </c>
      <c r="U82" s="3"/>
      <c r="V82" s="2">
        <v>10</v>
      </c>
      <c r="W82" s="3"/>
      <c r="X82" s="2">
        <v>0</v>
      </c>
      <c r="Y82" s="3"/>
      <c r="Z82" s="2">
        <v>152.24</v>
      </c>
      <c r="AA82" s="3"/>
      <c r="AB82" s="2">
        <v>2293.0700000000002</v>
      </c>
      <c r="AC82" s="3"/>
      <c r="AD82" s="2">
        <v>250.66</v>
      </c>
      <c r="AE82" s="3"/>
      <c r="AF82" s="2">
        <v>78.849999999999994</v>
      </c>
      <c r="AG82" s="3"/>
      <c r="AH82" s="2">
        <f t="shared" si="30"/>
        <v>7439.87</v>
      </c>
      <c r="AJ82" s="2">
        <v>42500</v>
      </c>
    </row>
    <row r="83" spans="1:36" x14ac:dyDescent="0.3">
      <c r="A83" s="1"/>
      <c r="B83" s="1"/>
      <c r="C83" s="1"/>
      <c r="D83" s="1"/>
      <c r="E83" s="1"/>
      <c r="F83" s="1" t="s">
        <v>96</v>
      </c>
      <c r="G83" s="1"/>
      <c r="H83" s="1"/>
      <c r="I83" s="1"/>
      <c r="J83" s="2">
        <v>35.75</v>
      </c>
      <c r="K83" s="3"/>
      <c r="L83" s="2">
        <v>3419</v>
      </c>
      <c r="M83" s="3"/>
      <c r="N83" s="2">
        <v>178.13</v>
      </c>
      <c r="O83" s="3"/>
      <c r="P83" s="2">
        <v>425.25</v>
      </c>
      <c r="Q83" s="3"/>
      <c r="R83" s="2">
        <v>184.98</v>
      </c>
      <c r="S83" s="23"/>
      <c r="T83" s="2">
        <v>2616.52</v>
      </c>
      <c r="U83" s="3"/>
      <c r="V83" s="2">
        <v>11559.83</v>
      </c>
      <c r="W83" s="3"/>
      <c r="X83" s="2">
        <v>0</v>
      </c>
      <c r="Y83" s="3"/>
      <c r="Z83" s="2">
        <v>6105.61</v>
      </c>
      <c r="AA83" s="3"/>
      <c r="AB83" s="2">
        <v>260.86</v>
      </c>
      <c r="AC83" s="3"/>
      <c r="AD83" s="2">
        <v>348.07</v>
      </c>
      <c r="AE83" s="3"/>
      <c r="AF83" s="2">
        <v>236.38</v>
      </c>
      <c r="AG83" s="3"/>
      <c r="AH83" s="2">
        <f t="shared" si="30"/>
        <v>25370.38</v>
      </c>
      <c r="AJ83" s="2">
        <v>8000</v>
      </c>
    </row>
    <row r="84" spans="1:36" x14ac:dyDescent="0.3">
      <c r="A84" s="1"/>
      <c r="B84" s="1"/>
      <c r="C84" s="1"/>
      <c r="D84" s="1"/>
      <c r="E84" s="1"/>
      <c r="F84" s="1" t="s">
        <v>101</v>
      </c>
      <c r="G84" s="1"/>
      <c r="H84" s="1"/>
      <c r="I84" s="1"/>
      <c r="J84" s="2">
        <v>3441.53</v>
      </c>
      <c r="K84" s="3"/>
      <c r="L84" s="2">
        <v>5416.26</v>
      </c>
      <c r="M84" s="3"/>
      <c r="N84" s="2">
        <v>4805.6099999999997</v>
      </c>
      <c r="O84" s="3"/>
      <c r="P84" s="2">
        <v>5579.94</v>
      </c>
      <c r="Q84" s="3"/>
      <c r="R84" s="2">
        <v>3055.98</v>
      </c>
      <c r="S84" s="23"/>
      <c r="T84" s="2">
        <v>5600</v>
      </c>
      <c r="U84" s="3"/>
      <c r="V84" s="2">
        <v>5600</v>
      </c>
      <c r="W84" s="3"/>
      <c r="X84" s="2">
        <v>5600</v>
      </c>
      <c r="Y84" s="3"/>
      <c r="Z84" s="2">
        <v>4400</v>
      </c>
      <c r="AA84" s="3"/>
      <c r="AB84" s="2">
        <v>4400</v>
      </c>
      <c r="AC84" s="3"/>
      <c r="AD84" s="2">
        <v>4400</v>
      </c>
      <c r="AE84" s="3"/>
      <c r="AF84" s="2">
        <v>4400</v>
      </c>
      <c r="AG84" s="3"/>
      <c r="AH84" s="2">
        <f t="shared" si="30"/>
        <v>56699.32</v>
      </c>
      <c r="AJ84" s="2">
        <v>46000</v>
      </c>
    </row>
    <row r="85" spans="1:36" x14ac:dyDescent="0.3">
      <c r="A85" s="1"/>
      <c r="B85" s="1"/>
      <c r="C85" s="1"/>
      <c r="D85" s="1"/>
      <c r="E85" s="1"/>
      <c r="F85" s="1" t="s">
        <v>102</v>
      </c>
      <c r="G85" s="1"/>
      <c r="H85" s="1"/>
      <c r="I85" s="1"/>
      <c r="J85" s="2">
        <v>22</v>
      </c>
      <c r="K85" s="3"/>
      <c r="L85" s="2">
        <v>22</v>
      </c>
      <c r="M85" s="3"/>
      <c r="N85" s="2">
        <v>27</v>
      </c>
      <c r="O85" s="3"/>
      <c r="P85" s="2">
        <v>22</v>
      </c>
      <c r="Q85" s="3"/>
      <c r="R85" s="2">
        <v>22</v>
      </c>
      <c r="S85" s="23"/>
      <c r="T85" s="2">
        <v>22</v>
      </c>
      <c r="U85" s="3"/>
      <c r="V85" s="2">
        <v>22</v>
      </c>
      <c r="W85" s="3"/>
      <c r="X85" s="2">
        <v>22</v>
      </c>
      <c r="Y85" s="3"/>
      <c r="Z85" s="2">
        <v>22</v>
      </c>
      <c r="AA85" s="3"/>
      <c r="AB85" s="2">
        <v>22</v>
      </c>
      <c r="AC85" s="3"/>
      <c r="AD85" s="2">
        <v>22</v>
      </c>
      <c r="AE85" s="3"/>
      <c r="AF85" s="2">
        <v>22</v>
      </c>
      <c r="AG85" s="3"/>
      <c r="AH85" s="2">
        <f t="shared" ref="AH85:AH94" si="31">ROUND(SUM(J85:AF85),5)</f>
        <v>269</v>
      </c>
      <c r="AJ85" s="2">
        <v>15000</v>
      </c>
    </row>
    <row r="86" spans="1:36" x14ac:dyDescent="0.3">
      <c r="A86" s="1"/>
      <c r="B86" s="1"/>
      <c r="C86" s="1"/>
      <c r="D86" s="1"/>
      <c r="E86" s="1"/>
      <c r="F86" s="1" t="s">
        <v>103</v>
      </c>
      <c r="G86" s="1"/>
      <c r="H86" s="1"/>
      <c r="I86" s="1"/>
      <c r="J86" s="2">
        <v>9861.35</v>
      </c>
      <c r="K86" s="3"/>
      <c r="L86" s="2">
        <v>0</v>
      </c>
      <c r="M86" s="3"/>
      <c r="N86" s="2">
        <v>0</v>
      </c>
      <c r="O86" s="3"/>
      <c r="P86" s="2">
        <v>9861.35</v>
      </c>
      <c r="Q86" s="3"/>
      <c r="R86" s="2">
        <v>0</v>
      </c>
      <c r="S86" s="23"/>
      <c r="T86" s="2">
        <v>0</v>
      </c>
      <c r="U86" s="3"/>
      <c r="V86" s="2">
        <v>9861.35</v>
      </c>
      <c r="W86" s="3"/>
      <c r="X86" s="2">
        <v>0</v>
      </c>
      <c r="Y86" s="3"/>
      <c r="Z86" s="2">
        <v>0</v>
      </c>
      <c r="AA86" s="3"/>
      <c r="AB86" s="2">
        <v>9861.35</v>
      </c>
      <c r="AC86" s="3"/>
      <c r="AD86" s="2">
        <v>0</v>
      </c>
      <c r="AE86" s="3"/>
      <c r="AF86" s="2">
        <v>0</v>
      </c>
      <c r="AG86" s="3"/>
      <c r="AH86" s="2">
        <f t="shared" si="31"/>
        <v>39445.4</v>
      </c>
      <c r="AJ86" s="2">
        <v>22000</v>
      </c>
    </row>
    <row r="87" spans="1:36" x14ac:dyDescent="0.3">
      <c r="A87" s="1"/>
      <c r="B87" s="1"/>
      <c r="C87" s="1"/>
      <c r="D87" s="1"/>
      <c r="E87" s="1"/>
      <c r="F87" s="1" t="s">
        <v>172</v>
      </c>
      <c r="G87" s="1"/>
      <c r="H87" s="1"/>
      <c r="I87" s="1"/>
      <c r="J87" s="2">
        <v>0</v>
      </c>
      <c r="K87" s="3"/>
      <c r="L87" s="2">
        <v>0</v>
      </c>
      <c r="M87" s="3"/>
      <c r="N87" s="2">
        <v>0</v>
      </c>
      <c r="O87" s="3"/>
      <c r="P87" s="2">
        <v>0</v>
      </c>
      <c r="Q87" s="3"/>
      <c r="R87" s="2">
        <v>0</v>
      </c>
      <c r="S87" s="23"/>
      <c r="T87" s="2">
        <v>0</v>
      </c>
      <c r="U87" s="3"/>
      <c r="V87" s="2">
        <v>0</v>
      </c>
      <c r="W87" s="3"/>
      <c r="X87" s="2">
        <v>0</v>
      </c>
      <c r="Y87" s="3"/>
      <c r="Z87" s="2">
        <v>87534</v>
      </c>
      <c r="AA87" s="3"/>
      <c r="AB87" s="2">
        <v>0</v>
      </c>
      <c r="AC87" s="3"/>
      <c r="AD87" s="2">
        <v>0</v>
      </c>
      <c r="AE87" s="3"/>
      <c r="AF87" s="2">
        <v>0</v>
      </c>
      <c r="AG87" s="3"/>
      <c r="AH87" s="2">
        <f t="shared" si="31"/>
        <v>87534</v>
      </c>
      <c r="AJ87" s="2">
        <v>90000</v>
      </c>
    </row>
    <row r="88" spans="1:36" x14ac:dyDescent="0.3">
      <c r="A88" s="1"/>
      <c r="B88" s="1"/>
      <c r="C88" s="1"/>
      <c r="D88" s="1"/>
      <c r="E88" s="1"/>
      <c r="F88" s="1" t="s">
        <v>104</v>
      </c>
      <c r="G88" s="1"/>
      <c r="H88" s="1"/>
      <c r="I88" s="1"/>
      <c r="J88" s="2">
        <v>0</v>
      </c>
      <c r="K88" s="3"/>
      <c r="L88" s="2">
        <v>71.040000000000006</v>
      </c>
      <c r="M88" s="3"/>
      <c r="N88" s="2">
        <v>0</v>
      </c>
      <c r="O88" s="3"/>
      <c r="P88" s="2">
        <v>9.99</v>
      </c>
      <c r="Q88" s="3"/>
      <c r="R88" s="2">
        <v>283.56</v>
      </c>
      <c r="S88" s="23"/>
      <c r="T88" s="2">
        <v>298.74</v>
      </c>
      <c r="U88" s="3"/>
      <c r="V88" s="2">
        <v>528.22</v>
      </c>
      <c r="W88" s="3"/>
      <c r="X88" s="2">
        <v>120.13</v>
      </c>
      <c r="Y88" s="3"/>
      <c r="Z88" s="2">
        <v>680.33</v>
      </c>
      <c r="AA88" s="3"/>
      <c r="AB88" s="2">
        <v>316.19</v>
      </c>
      <c r="AC88" s="3"/>
      <c r="AD88" s="2">
        <v>27.63</v>
      </c>
      <c r="AE88" s="3"/>
      <c r="AF88" s="2">
        <v>0</v>
      </c>
      <c r="AG88" s="3"/>
      <c r="AH88" s="2">
        <f t="shared" si="31"/>
        <v>2335.83</v>
      </c>
      <c r="AJ88" s="2">
        <v>2500</v>
      </c>
    </row>
    <row r="89" spans="1:36" x14ac:dyDescent="0.3">
      <c r="A89" s="1"/>
      <c r="B89" s="1"/>
      <c r="C89" s="1"/>
      <c r="D89" s="1"/>
      <c r="E89" s="1"/>
      <c r="F89" s="1" t="s">
        <v>105</v>
      </c>
      <c r="G89" s="1"/>
      <c r="H89" s="1"/>
      <c r="I89" s="1"/>
      <c r="J89" s="2">
        <v>526.02</v>
      </c>
      <c r="K89" s="3"/>
      <c r="L89" s="2">
        <v>0</v>
      </c>
      <c r="M89" s="3"/>
      <c r="N89" s="2">
        <v>0</v>
      </c>
      <c r="O89" s="3"/>
      <c r="P89" s="2">
        <v>280.10000000000002</v>
      </c>
      <c r="Q89" s="3"/>
      <c r="R89" s="2">
        <v>1161.19</v>
      </c>
      <c r="S89" s="23"/>
      <c r="T89" s="2">
        <v>0</v>
      </c>
      <c r="U89" s="3"/>
      <c r="V89" s="2">
        <v>116.96</v>
      </c>
      <c r="W89" s="3"/>
      <c r="X89" s="2">
        <v>0</v>
      </c>
      <c r="Y89" s="3"/>
      <c r="Z89" s="2">
        <v>0</v>
      </c>
      <c r="AA89" s="3"/>
      <c r="AB89" s="2">
        <v>147.63999999999999</v>
      </c>
      <c r="AC89" s="3"/>
      <c r="AD89" s="2">
        <v>0</v>
      </c>
      <c r="AE89" s="3"/>
      <c r="AF89" s="2">
        <v>0</v>
      </c>
      <c r="AG89" s="3"/>
      <c r="AH89" s="2">
        <f t="shared" si="31"/>
        <v>2231.91</v>
      </c>
      <c r="AJ89" s="2">
        <v>0</v>
      </c>
    </row>
    <row r="90" spans="1:36" x14ac:dyDescent="0.3">
      <c r="A90" s="1"/>
      <c r="B90" s="1"/>
      <c r="C90" s="1"/>
      <c r="D90" s="1"/>
      <c r="E90" s="1"/>
      <c r="F90" s="1" t="s">
        <v>106</v>
      </c>
      <c r="G90" s="1"/>
      <c r="H90" s="1"/>
      <c r="I90" s="1"/>
      <c r="J90" s="2">
        <v>0</v>
      </c>
      <c r="K90" s="3"/>
      <c r="L90" s="2">
        <v>1213</v>
      </c>
      <c r="M90" s="3"/>
      <c r="N90" s="2">
        <v>392</v>
      </c>
      <c r="O90" s="3"/>
      <c r="P90" s="2">
        <v>1074.5999999999999</v>
      </c>
      <c r="Q90" s="3"/>
      <c r="R90" s="2">
        <v>821.19</v>
      </c>
      <c r="S90" s="23"/>
      <c r="T90" s="2">
        <v>1000</v>
      </c>
      <c r="U90" s="3"/>
      <c r="V90" s="2">
        <v>0</v>
      </c>
      <c r="W90" s="3"/>
      <c r="X90" s="2">
        <v>1000</v>
      </c>
      <c r="Y90" s="3"/>
      <c r="Z90" s="2">
        <v>0</v>
      </c>
      <c r="AA90" s="3"/>
      <c r="AB90" s="2">
        <v>1000</v>
      </c>
      <c r="AC90" s="3"/>
      <c r="AD90" s="2">
        <v>0</v>
      </c>
      <c r="AE90" s="3"/>
      <c r="AF90" s="2">
        <v>1000</v>
      </c>
      <c r="AG90" s="3"/>
      <c r="AH90" s="2">
        <f t="shared" si="31"/>
        <v>7500.79</v>
      </c>
      <c r="AJ90" s="2">
        <v>6000</v>
      </c>
    </row>
    <row r="91" spans="1:36" x14ac:dyDescent="0.3">
      <c r="A91" s="1"/>
      <c r="B91" s="1"/>
      <c r="C91" s="1"/>
      <c r="D91" s="1"/>
      <c r="E91" s="1"/>
      <c r="F91" s="1" t="s">
        <v>107</v>
      </c>
      <c r="G91" s="1"/>
      <c r="H91" s="1"/>
      <c r="I91" s="1"/>
      <c r="J91" s="2">
        <v>510</v>
      </c>
      <c r="K91" s="3"/>
      <c r="L91" s="2">
        <v>0</v>
      </c>
      <c r="M91" s="3"/>
      <c r="N91" s="2">
        <v>0</v>
      </c>
      <c r="O91" s="3"/>
      <c r="P91" s="2">
        <v>0</v>
      </c>
      <c r="Q91" s="3"/>
      <c r="R91" s="2">
        <v>0</v>
      </c>
      <c r="S91" s="23"/>
      <c r="T91" s="2">
        <v>0</v>
      </c>
      <c r="U91" s="3"/>
      <c r="V91" s="2">
        <v>0</v>
      </c>
      <c r="W91" s="3"/>
      <c r="X91" s="2">
        <v>0</v>
      </c>
      <c r="Y91" s="3"/>
      <c r="Z91" s="2">
        <v>0</v>
      </c>
      <c r="AA91" s="3"/>
      <c r="AB91" s="2">
        <v>0</v>
      </c>
      <c r="AC91" s="3"/>
      <c r="AD91" s="2">
        <v>0</v>
      </c>
      <c r="AE91" s="3"/>
      <c r="AF91" s="2">
        <v>0</v>
      </c>
      <c r="AG91" s="3"/>
      <c r="AH91" s="2">
        <f t="shared" si="31"/>
        <v>510</v>
      </c>
      <c r="AJ91" s="2">
        <v>3000</v>
      </c>
    </row>
    <row r="92" spans="1:36" x14ac:dyDescent="0.3">
      <c r="A92" s="1"/>
      <c r="B92" s="1"/>
      <c r="C92" s="1"/>
      <c r="D92" s="1"/>
      <c r="E92" s="1"/>
      <c r="F92" s="1" t="s">
        <v>108</v>
      </c>
      <c r="G92" s="1"/>
      <c r="H92" s="1"/>
      <c r="I92" s="1"/>
      <c r="J92" s="2">
        <v>1764.52</v>
      </c>
      <c r="K92" s="3"/>
      <c r="L92" s="2">
        <v>0</v>
      </c>
      <c r="M92" s="3"/>
      <c r="N92" s="2">
        <v>0</v>
      </c>
      <c r="O92" s="3"/>
      <c r="P92" s="2">
        <v>0</v>
      </c>
      <c r="Q92" s="3"/>
      <c r="R92" s="2">
        <v>0</v>
      </c>
      <c r="S92" s="23"/>
      <c r="T92" s="2">
        <v>0</v>
      </c>
      <c r="U92" s="3"/>
      <c r="V92" s="2">
        <v>0</v>
      </c>
      <c r="W92" s="3"/>
      <c r="X92" s="2">
        <v>0</v>
      </c>
      <c r="Y92" s="3"/>
      <c r="Z92" s="2">
        <v>0</v>
      </c>
      <c r="AA92" s="3"/>
      <c r="AB92" s="2">
        <v>0</v>
      </c>
      <c r="AC92" s="3"/>
      <c r="AD92" s="2">
        <v>0</v>
      </c>
      <c r="AE92" s="3"/>
      <c r="AF92" s="2">
        <v>0</v>
      </c>
      <c r="AG92" s="3"/>
      <c r="AH92" s="2">
        <f t="shared" si="31"/>
        <v>1764.52</v>
      </c>
      <c r="AJ92" s="2">
        <v>1000</v>
      </c>
    </row>
    <row r="93" spans="1:36" x14ac:dyDescent="0.3">
      <c r="A93" s="1"/>
      <c r="B93" s="1"/>
      <c r="C93" s="1"/>
      <c r="D93" s="1"/>
      <c r="E93" s="1"/>
      <c r="F93" s="1" t="s">
        <v>109</v>
      </c>
      <c r="G93" s="1"/>
      <c r="H93" s="1"/>
      <c r="I93" s="1"/>
      <c r="J93" s="2">
        <v>0</v>
      </c>
      <c r="K93" s="3"/>
      <c r="L93" s="2">
        <v>1680</v>
      </c>
      <c r="M93" s="3"/>
      <c r="N93" s="2">
        <v>0</v>
      </c>
      <c r="O93" s="3"/>
      <c r="P93" s="2">
        <v>31505.25</v>
      </c>
      <c r="Q93" s="3"/>
      <c r="R93" s="2">
        <v>64150.5</v>
      </c>
      <c r="S93" s="23"/>
      <c r="T93" s="2">
        <v>0</v>
      </c>
      <c r="U93" s="3"/>
      <c r="V93" s="2">
        <v>33000</v>
      </c>
      <c r="W93" s="3"/>
      <c r="X93" s="2">
        <v>0</v>
      </c>
      <c r="Y93" s="3"/>
      <c r="Z93" s="2">
        <v>0</v>
      </c>
      <c r="AA93" s="3"/>
      <c r="AB93" s="2">
        <v>33000</v>
      </c>
      <c r="AC93" s="3"/>
      <c r="AD93" s="2">
        <v>0</v>
      </c>
      <c r="AE93" s="3"/>
      <c r="AF93" s="2">
        <v>0</v>
      </c>
      <c r="AG93" s="3"/>
      <c r="AH93" s="2">
        <f t="shared" si="31"/>
        <v>163335.75</v>
      </c>
      <c r="AJ93" s="2">
        <v>100000</v>
      </c>
    </row>
    <row r="94" spans="1:36" x14ac:dyDescent="0.3">
      <c r="A94" s="1"/>
      <c r="B94" s="1"/>
      <c r="C94" s="1"/>
      <c r="D94" s="1"/>
      <c r="E94" s="1"/>
      <c r="F94" s="1" t="s">
        <v>110</v>
      </c>
      <c r="G94" s="1"/>
      <c r="H94" s="1"/>
      <c r="I94" s="1"/>
      <c r="J94" s="2">
        <v>0</v>
      </c>
      <c r="K94" s="3"/>
      <c r="L94" s="2">
        <v>-1074.95</v>
      </c>
      <c r="M94" s="3"/>
      <c r="N94" s="2">
        <v>0</v>
      </c>
      <c r="O94" s="3"/>
      <c r="P94" s="2">
        <v>1280</v>
      </c>
      <c r="Q94" s="3"/>
      <c r="R94" s="2">
        <v>45</v>
      </c>
      <c r="S94" s="23"/>
      <c r="T94" s="2">
        <v>0</v>
      </c>
      <c r="U94" s="3"/>
      <c r="V94" s="2">
        <v>0</v>
      </c>
      <c r="W94" s="3"/>
      <c r="X94" s="2">
        <v>0</v>
      </c>
      <c r="Y94" s="3"/>
      <c r="Z94" s="2">
        <v>0</v>
      </c>
      <c r="AA94" s="3"/>
      <c r="AB94" s="2">
        <v>0</v>
      </c>
      <c r="AC94" s="3"/>
      <c r="AD94" s="2">
        <v>0</v>
      </c>
      <c r="AE94" s="3"/>
      <c r="AF94" s="2">
        <v>0</v>
      </c>
      <c r="AG94" s="3"/>
      <c r="AH94" s="2">
        <f t="shared" si="31"/>
        <v>250.05</v>
      </c>
      <c r="AJ94" s="2">
        <v>5000</v>
      </c>
    </row>
    <row r="95" spans="1:36" x14ac:dyDescent="0.3">
      <c r="A95" s="1"/>
      <c r="B95" s="1"/>
      <c r="C95" s="1"/>
      <c r="D95" s="1"/>
      <c r="E95" s="1"/>
      <c r="F95" s="1"/>
      <c r="G95" s="1"/>
      <c r="H95" s="1" t="s">
        <v>401</v>
      </c>
      <c r="I95" s="1"/>
      <c r="J95" s="2"/>
      <c r="K95" s="3"/>
      <c r="L95" s="2"/>
      <c r="M95" s="3"/>
      <c r="N95" s="2"/>
      <c r="O95" s="3"/>
      <c r="P95" s="2"/>
      <c r="Q95" s="3"/>
      <c r="R95" s="2"/>
      <c r="S95" s="23"/>
      <c r="T95" s="2"/>
      <c r="U95" s="3"/>
      <c r="V95" s="2"/>
      <c r="W95" s="3"/>
      <c r="X95" s="2"/>
      <c r="Y95" s="3"/>
      <c r="Z95" s="2"/>
      <c r="AA95" s="3"/>
      <c r="AB95" s="2"/>
      <c r="AC95" s="3"/>
      <c r="AD95" s="2"/>
      <c r="AE95" s="3"/>
      <c r="AF95" s="2"/>
      <c r="AG95" s="3"/>
      <c r="AH95" s="2"/>
      <c r="AJ95" s="2">
        <v>9500</v>
      </c>
    </row>
    <row r="96" spans="1:36" x14ac:dyDescent="0.3">
      <c r="A96" s="1"/>
      <c r="B96" s="1"/>
      <c r="C96" s="1"/>
      <c r="D96" s="1"/>
      <c r="E96" s="1"/>
      <c r="F96" s="1" t="s">
        <v>174</v>
      </c>
      <c r="G96" s="1"/>
      <c r="H96" s="1"/>
      <c r="I96" s="1"/>
      <c r="J96" s="2">
        <v>0</v>
      </c>
      <c r="K96" s="3"/>
      <c r="L96" s="2">
        <v>0</v>
      </c>
      <c r="M96" s="3"/>
      <c r="N96" s="2">
        <v>0</v>
      </c>
      <c r="O96" s="3"/>
      <c r="P96" s="2">
        <v>0</v>
      </c>
      <c r="Q96" s="3"/>
      <c r="R96" s="2">
        <v>30</v>
      </c>
      <c r="S96" s="23"/>
      <c r="T96" s="2">
        <v>0</v>
      </c>
      <c r="U96" s="3"/>
      <c r="V96" s="2">
        <v>0</v>
      </c>
      <c r="W96" s="3"/>
      <c r="X96" s="2">
        <v>0</v>
      </c>
      <c r="Y96" s="3"/>
      <c r="Z96" s="2">
        <v>0</v>
      </c>
      <c r="AA96" s="3"/>
      <c r="AB96" s="2">
        <v>0</v>
      </c>
      <c r="AC96" s="3"/>
      <c r="AD96" s="2">
        <v>0</v>
      </c>
      <c r="AE96" s="3"/>
      <c r="AF96" s="2">
        <v>0</v>
      </c>
      <c r="AG96" s="3"/>
      <c r="AH96" s="2">
        <f t="shared" ref="AH96" si="32">ROUND(SUM(J96:AF96),5)</f>
        <v>30</v>
      </c>
      <c r="AJ96" s="2">
        <v>0</v>
      </c>
    </row>
    <row r="97" spans="1:36" x14ac:dyDescent="0.3">
      <c r="A97" s="1"/>
      <c r="B97" s="1"/>
      <c r="C97" s="1"/>
      <c r="D97" s="1"/>
      <c r="E97" s="1"/>
      <c r="F97" s="1" t="s">
        <v>111</v>
      </c>
      <c r="G97" s="1"/>
      <c r="H97" s="1"/>
      <c r="I97" s="1"/>
      <c r="J97" s="2"/>
      <c r="K97" s="3"/>
      <c r="L97" s="2"/>
      <c r="M97" s="3"/>
      <c r="N97" s="2"/>
      <c r="O97" s="3"/>
      <c r="P97" s="2"/>
      <c r="Q97" s="3"/>
      <c r="R97" s="2"/>
      <c r="S97" s="23"/>
      <c r="T97" s="2"/>
      <c r="U97" s="3"/>
      <c r="V97" s="2"/>
      <c r="W97" s="3"/>
      <c r="X97" s="2"/>
      <c r="Y97" s="3"/>
      <c r="Z97" s="2"/>
      <c r="AA97" s="3"/>
      <c r="AB97" s="2"/>
      <c r="AC97" s="3"/>
      <c r="AD97" s="2"/>
      <c r="AE97" s="3"/>
      <c r="AF97" s="2"/>
      <c r="AG97" s="3"/>
      <c r="AH97" s="2"/>
      <c r="AJ97" s="2">
        <v>72000</v>
      </c>
    </row>
    <row r="98" spans="1:36" x14ac:dyDescent="0.3">
      <c r="A98" s="1"/>
      <c r="B98" s="1"/>
      <c r="C98" s="1"/>
      <c r="D98" s="1"/>
      <c r="E98" s="1"/>
      <c r="F98" s="1"/>
      <c r="G98" s="1" t="s">
        <v>112</v>
      </c>
      <c r="H98" s="1"/>
      <c r="I98" s="1"/>
      <c r="J98" s="2">
        <v>936.5</v>
      </c>
      <c r="K98" s="3"/>
      <c r="L98" s="2">
        <v>400</v>
      </c>
      <c r="M98" s="3"/>
      <c r="N98" s="2">
        <v>400</v>
      </c>
      <c r="O98" s="3"/>
      <c r="P98" s="2">
        <v>400</v>
      </c>
      <c r="Q98" s="3"/>
      <c r="R98" s="2">
        <v>800</v>
      </c>
      <c r="S98" s="23"/>
      <c r="T98" s="2">
        <v>400</v>
      </c>
      <c r="U98" s="3"/>
      <c r="V98" s="2">
        <v>400</v>
      </c>
      <c r="W98" s="3"/>
      <c r="X98" s="2">
        <v>400</v>
      </c>
      <c r="Y98" s="3"/>
      <c r="Z98" s="2">
        <v>400</v>
      </c>
      <c r="AA98" s="3"/>
      <c r="AB98" s="2">
        <v>400</v>
      </c>
      <c r="AC98" s="3"/>
      <c r="AD98" s="2">
        <v>400</v>
      </c>
      <c r="AE98" s="3"/>
      <c r="AF98" s="2">
        <v>400</v>
      </c>
      <c r="AG98" s="3"/>
      <c r="AH98" s="2">
        <f t="shared" ref="AH98:AH108" si="33">ROUND(SUM(J98:AF98),5)</f>
        <v>5736.5</v>
      </c>
      <c r="AJ98" s="2"/>
    </row>
    <row r="99" spans="1:36" x14ac:dyDescent="0.3">
      <c r="A99" s="1"/>
      <c r="B99" s="1"/>
      <c r="C99" s="1"/>
      <c r="D99" s="1"/>
      <c r="E99" s="1"/>
      <c r="F99" s="1"/>
      <c r="G99" s="1" t="s">
        <v>113</v>
      </c>
      <c r="H99" s="1"/>
      <c r="I99" s="1"/>
      <c r="J99" s="2">
        <v>0</v>
      </c>
      <c r="K99" s="3"/>
      <c r="L99" s="2">
        <v>400</v>
      </c>
      <c r="M99" s="3"/>
      <c r="N99" s="2">
        <v>400</v>
      </c>
      <c r="O99" s="3"/>
      <c r="P99" s="2">
        <v>400</v>
      </c>
      <c r="Q99" s="3"/>
      <c r="R99" s="2">
        <v>400</v>
      </c>
      <c r="S99" s="23"/>
      <c r="T99" s="2">
        <v>400</v>
      </c>
      <c r="U99" s="3"/>
      <c r="V99" s="2">
        <v>400</v>
      </c>
      <c r="W99" s="3"/>
      <c r="X99" s="2">
        <v>400</v>
      </c>
      <c r="Y99" s="3"/>
      <c r="Z99" s="2">
        <v>400</v>
      </c>
      <c r="AA99" s="3"/>
      <c r="AB99" s="2">
        <v>400</v>
      </c>
      <c r="AC99" s="3"/>
      <c r="AD99" s="2">
        <v>400</v>
      </c>
      <c r="AE99" s="3"/>
      <c r="AF99" s="2">
        <v>400</v>
      </c>
      <c r="AG99" s="3"/>
      <c r="AH99" s="2">
        <f t="shared" si="33"/>
        <v>4400</v>
      </c>
      <c r="AJ99" s="2"/>
    </row>
    <row r="100" spans="1:36" x14ac:dyDescent="0.3">
      <c r="A100" s="1"/>
      <c r="B100" s="1"/>
      <c r="C100" s="1"/>
      <c r="D100" s="1"/>
      <c r="E100" s="1"/>
      <c r="F100" s="1"/>
      <c r="G100" s="1" t="s">
        <v>114</v>
      </c>
      <c r="H100" s="1"/>
      <c r="I100" s="1"/>
      <c r="J100" s="2">
        <v>0</v>
      </c>
      <c r="K100" s="3"/>
      <c r="L100" s="2">
        <v>0</v>
      </c>
      <c r="M100" s="3"/>
      <c r="N100" s="2">
        <v>400</v>
      </c>
      <c r="O100" s="3"/>
      <c r="P100" s="2">
        <v>400</v>
      </c>
      <c r="Q100" s="3"/>
      <c r="R100" s="2">
        <v>400</v>
      </c>
      <c r="S100" s="23"/>
      <c r="T100" s="2">
        <v>400</v>
      </c>
      <c r="U100" s="3"/>
      <c r="V100" s="2">
        <v>400</v>
      </c>
      <c r="W100" s="3"/>
      <c r="X100" s="2">
        <v>400</v>
      </c>
      <c r="Y100" s="3"/>
      <c r="Z100" s="2">
        <v>400</v>
      </c>
      <c r="AA100" s="3"/>
      <c r="AB100" s="2">
        <v>400</v>
      </c>
      <c r="AC100" s="3"/>
      <c r="AD100" s="2">
        <v>400</v>
      </c>
      <c r="AE100" s="3"/>
      <c r="AF100" s="2">
        <v>400</v>
      </c>
      <c r="AG100" s="3"/>
      <c r="AH100" s="2">
        <f t="shared" si="33"/>
        <v>4000</v>
      </c>
      <c r="AJ100" s="2"/>
    </row>
    <row r="101" spans="1:36" x14ac:dyDescent="0.3">
      <c r="A101" s="1"/>
      <c r="B101" s="1"/>
      <c r="C101" s="1"/>
      <c r="D101" s="1"/>
      <c r="E101" s="1"/>
      <c r="F101" s="1"/>
      <c r="G101" s="1" t="s">
        <v>115</v>
      </c>
      <c r="H101" s="1"/>
      <c r="I101" s="1"/>
      <c r="J101" s="2">
        <v>0</v>
      </c>
      <c r="K101" s="3"/>
      <c r="L101" s="2">
        <v>0</v>
      </c>
      <c r="M101" s="3"/>
      <c r="N101" s="2">
        <v>400</v>
      </c>
      <c r="O101" s="3"/>
      <c r="P101" s="2">
        <v>400</v>
      </c>
      <c r="Q101" s="3"/>
      <c r="R101" s="2">
        <v>400</v>
      </c>
      <c r="S101" s="23"/>
      <c r="T101" s="2">
        <v>400</v>
      </c>
      <c r="U101" s="3"/>
      <c r="V101" s="2">
        <v>400</v>
      </c>
      <c r="W101" s="3"/>
      <c r="X101" s="2">
        <v>400</v>
      </c>
      <c r="Y101" s="3"/>
      <c r="Z101" s="2">
        <v>400</v>
      </c>
      <c r="AA101" s="3"/>
      <c r="AB101" s="2">
        <v>400</v>
      </c>
      <c r="AC101" s="3"/>
      <c r="AD101" s="2">
        <v>400</v>
      </c>
      <c r="AE101" s="3"/>
      <c r="AF101" s="2">
        <v>400</v>
      </c>
      <c r="AG101" s="3"/>
      <c r="AH101" s="2">
        <f t="shared" si="33"/>
        <v>4000</v>
      </c>
      <c r="AJ101" s="2"/>
    </row>
    <row r="102" spans="1:36" x14ac:dyDescent="0.3">
      <c r="A102" s="1"/>
      <c r="B102" s="1"/>
      <c r="C102" s="1"/>
      <c r="D102" s="1"/>
      <c r="E102" s="1"/>
      <c r="F102" s="1"/>
      <c r="G102" s="1" t="s">
        <v>116</v>
      </c>
      <c r="H102" s="1"/>
      <c r="I102" s="1"/>
      <c r="J102" s="2">
        <v>0</v>
      </c>
      <c r="K102" s="3"/>
      <c r="L102" s="2">
        <v>0</v>
      </c>
      <c r="M102" s="3"/>
      <c r="N102" s="2">
        <v>400</v>
      </c>
      <c r="O102" s="3"/>
      <c r="P102" s="2">
        <v>400</v>
      </c>
      <c r="Q102" s="3"/>
      <c r="R102" s="2">
        <v>400</v>
      </c>
      <c r="S102" s="23"/>
      <c r="T102" s="2">
        <v>400</v>
      </c>
      <c r="U102" s="3"/>
      <c r="V102" s="2">
        <v>400</v>
      </c>
      <c r="W102" s="3"/>
      <c r="X102" s="2">
        <v>400</v>
      </c>
      <c r="Y102" s="3"/>
      <c r="Z102" s="2">
        <v>400</v>
      </c>
      <c r="AA102" s="3"/>
      <c r="AB102" s="2">
        <v>400</v>
      </c>
      <c r="AC102" s="3"/>
      <c r="AD102" s="2">
        <v>400</v>
      </c>
      <c r="AE102" s="3"/>
      <c r="AF102" s="2">
        <v>400</v>
      </c>
      <c r="AG102" s="3"/>
      <c r="AH102" s="2">
        <f t="shared" si="33"/>
        <v>4000</v>
      </c>
      <c r="AJ102" s="2"/>
    </row>
    <row r="103" spans="1:36" x14ac:dyDescent="0.3">
      <c r="A103" s="1"/>
      <c r="B103" s="1"/>
      <c r="C103" s="1"/>
      <c r="D103" s="1"/>
      <c r="E103" s="1"/>
      <c r="F103" s="1"/>
      <c r="G103" s="1" t="s">
        <v>117</v>
      </c>
      <c r="H103" s="1"/>
      <c r="I103" s="1"/>
      <c r="J103" s="2">
        <v>2762.5</v>
      </c>
      <c r="K103" s="3"/>
      <c r="L103" s="2">
        <v>400</v>
      </c>
      <c r="M103" s="3"/>
      <c r="N103" s="2">
        <v>800</v>
      </c>
      <c r="O103" s="3"/>
      <c r="P103" s="2">
        <v>0</v>
      </c>
      <c r="Q103" s="3"/>
      <c r="R103" s="2">
        <v>0</v>
      </c>
      <c r="S103" s="23"/>
      <c r="T103" s="2">
        <v>0</v>
      </c>
      <c r="U103" s="3"/>
      <c r="V103" s="2">
        <v>0</v>
      </c>
      <c r="W103" s="3"/>
      <c r="X103" s="2">
        <v>0</v>
      </c>
      <c r="Y103" s="3"/>
      <c r="Z103" s="2">
        <v>0</v>
      </c>
      <c r="AA103" s="3"/>
      <c r="AB103" s="2">
        <v>0</v>
      </c>
      <c r="AC103" s="3"/>
      <c r="AD103" s="2">
        <v>0</v>
      </c>
      <c r="AE103" s="3"/>
      <c r="AF103" s="2">
        <v>0</v>
      </c>
      <c r="AG103" s="3"/>
      <c r="AH103" s="2">
        <f t="shared" si="33"/>
        <v>3962.5</v>
      </c>
      <c r="AJ103" s="2"/>
    </row>
    <row r="104" spans="1:36" x14ac:dyDescent="0.3">
      <c r="A104" s="1"/>
      <c r="B104" s="1"/>
      <c r="C104" s="1"/>
      <c r="D104" s="1"/>
      <c r="E104" s="1"/>
      <c r="F104" s="1"/>
      <c r="G104" s="1" t="s">
        <v>118</v>
      </c>
      <c r="H104" s="1"/>
      <c r="I104" s="1"/>
      <c r="J104" s="2">
        <v>400</v>
      </c>
      <c r="K104" s="3"/>
      <c r="L104" s="2">
        <v>400</v>
      </c>
      <c r="M104" s="3"/>
      <c r="N104" s="2">
        <v>400</v>
      </c>
      <c r="O104" s="3"/>
      <c r="P104" s="2">
        <v>0</v>
      </c>
      <c r="Q104" s="3"/>
      <c r="R104" s="2">
        <v>0</v>
      </c>
      <c r="S104" s="23"/>
      <c r="T104" s="2">
        <v>0</v>
      </c>
      <c r="U104" s="3"/>
      <c r="V104" s="2">
        <v>0</v>
      </c>
      <c r="W104" s="3"/>
      <c r="X104" s="2">
        <v>0</v>
      </c>
      <c r="Y104" s="3"/>
      <c r="Z104" s="2">
        <v>0</v>
      </c>
      <c r="AA104" s="3"/>
      <c r="AB104" s="2">
        <v>0</v>
      </c>
      <c r="AC104" s="3"/>
      <c r="AD104" s="2">
        <v>0</v>
      </c>
      <c r="AE104" s="3"/>
      <c r="AF104" s="2">
        <v>0</v>
      </c>
      <c r="AG104" s="3"/>
      <c r="AH104" s="2">
        <f t="shared" si="33"/>
        <v>1200</v>
      </c>
      <c r="AJ104" s="2"/>
    </row>
    <row r="105" spans="1:36" ht="15" thickBot="1" x14ac:dyDescent="0.35">
      <c r="A105" s="1"/>
      <c r="B105" s="1"/>
      <c r="C105" s="1"/>
      <c r="D105" s="1"/>
      <c r="E105" s="1"/>
      <c r="F105" s="1"/>
      <c r="G105" s="1" t="s">
        <v>119</v>
      </c>
      <c r="H105" s="1"/>
      <c r="I105" s="1"/>
      <c r="J105" s="2">
        <v>1061.75</v>
      </c>
      <c r="K105" s="3"/>
      <c r="L105" s="2">
        <v>0</v>
      </c>
      <c r="M105" s="3"/>
      <c r="N105" s="2">
        <v>0</v>
      </c>
      <c r="O105" s="3"/>
      <c r="P105" s="2">
        <v>0</v>
      </c>
      <c r="Q105" s="3"/>
      <c r="R105" s="2">
        <v>0</v>
      </c>
      <c r="S105" s="23"/>
      <c r="T105" s="2">
        <v>0</v>
      </c>
      <c r="U105" s="3"/>
      <c r="V105" s="2">
        <v>0</v>
      </c>
      <c r="W105" s="3"/>
      <c r="X105" s="2">
        <v>0</v>
      </c>
      <c r="Y105" s="3"/>
      <c r="Z105" s="2">
        <v>0</v>
      </c>
      <c r="AA105" s="3"/>
      <c r="AB105" s="2">
        <v>0</v>
      </c>
      <c r="AC105" s="3"/>
      <c r="AD105" s="2">
        <v>0</v>
      </c>
      <c r="AE105" s="3"/>
      <c r="AF105" s="2">
        <v>0</v>
      </c>
      <c r="AG105" s="3"/>
      <c r="AH105" s="2">
        <f t="shared" si="33"/>
        <v>1061.75</v>
      </c>
      <c r="AJ105" s="2"/>
    </row>
    <row r="106" spans="1:36" ht="15" thickBot="1" x14ac:dyDescent="0.35">
      <c r="A106" s="1"/>
      <c r="B106" s="1"/>
      <c r="C106" s="1"/>
      <c r="D106" s="1"/>
      <c r="E106" s="1"/>
      <c r="F106" s="1" t="s">
        <v>120</v>
      </c>
      <c r="G106" s="1"/>
      <c r="H106" s="1"/>
      <c r="I106" s="1"/>
      <c r="J106" s="6">
        <f>ROUND(SUM(J97:J105),5)</f>
        <v>5160.75</v>
      </c>
      <c r="K106" s="3"/>
      <c r="L106" s="6">
        <f>ROUND(SUM(L97:L105),5)</f>
        <v>1600</v>
      </c>
      <c r="M106" s="3"/>
      <c r="N106" s="6">
        <f>ROUND(SUM(N97:N105),5)</f>
        <v>3200</v>
      </c>
      <c r="O106" s="3"/>
      <c r="P106" s="6">
        <f>ROUND(SUM(P97:P105),5)</f>
        <v>2000</v>
      </c>
      <c r="Q106" s="3"/>
      <c r="R106" s="6">
        <f>ROUND(SUM(R97:R105),5)</f>
        <v>2400</v>
      </c>
      <c r="S106" s="23"/>
      <c r="T106" s="6">
        <f>ROUND(SUM(T97:T105),5)</f>
        <v>2000</v>
      </c>
      <c r="U106" s="3"/>
      <c r="V106" s="6">
        <f>ROUND(SUM(V97:V105),5)</f>
        <v>2000</v>
      </c>
      <c r="W106" s="3"/>
      <c r="X106" s="6">
        <f>ROUND(SUM(X97:X105),5)</f>
        <v>2000</v>
      </c>
      <c r="Y106" s="3"/>
      <c r="Z106" s="6">
        <f>ROUND(SUM(Z97:Z105),5)</f>
        <v>2000</v>
      </c>
      <c r="AA106" s="3"/>
      <c r="AB106" s="6">
        <f>ROUND(SUM(AB97:AB105),5)</f>
        <v>2000</v>
      </c>
      <c r="AC106" s="3"/>
      <c r="AD106" s="6">
        <f>ROUND(SUM(AD97:AD105),5)</f>
        <v>2000</v>
      </c>
      <c r="AE106" s="3"/>
      <c r="AF106" s="6">
        <f>ROUND(SUM(AF97:AF105),5)</f>
        <v>2000</v>
      </c>
      <c r="AG106" s="3"/>
      <c r="AH106" s="6">
        <f t="shared" si="33"/>
        <v>28360.75</v>
      </c>
      <c r="AJ106" s="6">
        <v>72000</v>
      </c>
    </row>
    <row r="107" spans="1:36" x14ac:dyDescent="0.3">
      <c r="A107" s="1"/>
      <c r="B107" s="1"/>
      <c r="C107" s="1"/>
      <c r="D107" s="1"/>
      <c r="E107" s="1"/>
      <c r="F107" s="1"/>
      <c r="G107" s="1" t="s">
        <v>399</v>
      </c>
      <c r="H107" s="1"/>
      <c r="I107" s="1"/>
      <c r="J107" s="2"/>
      <c r="K107" s="3"/>
      <c r="L107" s="2"/>
      <c r="M107" s="3"/>
      <c r="N107" s="2"/>
      <c r="O107" s="3"/>
      <c r="P107" s="2"/>
      <c r="Q107" s="3"/>
      <c r="R107" s="2"/>
      <c r="S107" s="23"/>
      <c r="T107" s="2"/>
      <c r="U107" s="3"/>
      <c r="V107" s="2"/>
      <c r="W107" s="3"/>
      <c r="X107" s="2"/>
      <c r="Y107" s="3"/>
      <c r="Z107" s="2"/>
      <c r="AA107" s="3"/>
      <c r="AB107" s="2"/>
      <c r="AC107" s="3"/>
      <c r="AD107" s="2"/>
      <c r="AE107" s="3"/>
      <c r="AF107" s="2"/>
      <c r="AG107" s="3"/>
      <c r="AH107" s="2"/>
      <c r="AJ107" s="2">
        <v>8000</v>
      </c>
    </row>
    <row r="108" spans="1:36" x14ac:dyDescent="0.3">
      <c r="A108" s="1"/>
      <c r="B108" s="1"/>
      <c r="C108" s="1"/>
      <c r="D108" s="1"/>
      <c r="E108" s="1" t="s">
        <v>121</v>
      </c>
      <c r="F108" s="1"/>
      <c r="G108" s="1"/>
      <c r="H108" s="1"/>
      <c r="I108" s="1"/>
      <c r="J108" s="2">
        <f>ROUND(SUM(J60:J78)+SUM(J82:J94)+J106,5)</f>
        <v>64840.87</v>
      </c>
      <c r="K108" s="3"/>
      <c r="L108" s="2">
        <f>ROUND(SUM(L60:L78)+SUM(L82:L94)+L106,5)</f>
        <v>90729.69</v>
      </c>
      <c r="M108" s="3"/>
      <c r="N108" s="2">
        <f>ROUND(SUM(N60:N78)+SUM(N82:N94)+N106,5)</f>
        <v>99690.48</v>
      </c>
      <c r="O108" s="3"/>
      <c r="P108" s="2">
        <f>ROUND(SUM(P60:P78)+SUM(P82:P94)+P106,5)</f>
        <v>92862.78</v>
      </c>
      <c r="Q108" s="3"/>
      <c r="R108" s="2">
        <f>ROUND(SUM(R60:R78)+SUM(R82:R94)+R106,5)</f>
        <v>113641.44</v>
      </c>
      <c r="S108" s="23"/>
      <c r="T108" s="2">
        <f>ROUND(SUM(T60:T78)+SUM(T82:T94)+T106,5)</f>
        <v>23224.89</v>
      </c>
      <c r="U108" s="3"/>
      <c r="V108" s="2">
        <f>ROUND(SUM(V60:V78)+SUM(V82:V94)+V106,5)</f>
        <v>108785.42</v>
      </c>
      <c r="W108" s="3"/>
      <c r="X108" s="2">
        <f>ROUND(SUM(X60:X78)+SUM(X82:X94)+X106,5)</f>
        <v>24181.47</v>
      </c>
      <c r="Y108" s="3"/>
      <c r="Z108" s="2">
        <f>ROUND(SUM(Z60:Z78)+SUM(Z82:Z94)+Z106,5)</f>
        <v>138200.03</v>
      </c>
      <c r="AA108" s="3"/>
      <c r="AB108" s="2">
        <f>ROUND(SUM(AB60:AB78)+SUM(AB82:AB94)+AB106,5)</f>
        <v>85077.1</v>
      </c>
      <c r="AC108" s="3"/>
      <c r="AD108" s="2">
        <f>ROUND(SUM(AD60:AD78)+SUM(AD82:AD94)+AD106,5)</f>
        <v>18487.75</v>
      </c>
      <c r="AE108" s="3"/>
      <c r="AF108" s="2">
        <f>ROUND(SUM(AF60:AF78)+SUM(AF82:AF94)+AF106,5)</f>
        <v>79588.350000000006</v>
      </c>
      <c r="AG108" s="3"/>
      <c r="AH108" s="2">
        <f t="shared" si="33"/>
        <v>939310.27</v>
      </c>
      <c r="AJ108" s="2">
        <f>SUM(AJ60:AJ97,AJ107)</f>
        <v>895777</v>
      </c>
    </row>
    <row r="109" spans="1:36" x14ac:dyDescent="0.3">
      <c r="A109" s="1"/>
      <c r="B109" s="1"/>
      <c r="C109" s="1"/>
      <c r="D109" s="1"/>
      <c r="E109" s="1" t="s">
        <v>187</v>
      </c>
      <c r="F109" s="1"/>
      <c r="G109" s="1"/>
      <c r="H109" s="1"/>
      <c r="I109" s="1"/>
      <c r="J109" s="2"/>
      <c r="K109" s="3"/>
      <c r="L109" s="2"/>
      <c r="M109" s="3"/>
      <c r="N109" s="2"/>
      <c r="O109" s="3"/>
      <c r="P109" s="2"/>
      <c r="Q109" s="3"/>
      <c r="R109" s="2"/>
      <c r="S109" s="23"/>
      <c r="T109" s="2"/>
      <c r="U109" s="3"/>
      <c r="V109" s="2"/>
      <c r="W109" s="3"/>
      <c r="X109" s="2"/>
      <c r="Y109" s="3"/>
      <c r="Z109" s="2"/>
      <c r="AA109" s="3"/>
      <c r="AB109" s="2"/>
      <c r="AC109" s="3"/>
      <c r="AD109" s="2"/>
      <c r="AE109" s="3"/>
      <c r="AF109" s="2"/>
      <c r="AG109" s="3"/>
      <c r="AH109" s="2"/>
      <c r="AJ109" s="2"/>
    </row>
    <row r="110" spans="1:36" x14ac:dyDescent="0.3">
      <c r="A110" s="1"/>
      <c r="B110" s="1"/>
      <c r="C110" s="1"/>
      <c r="D110" s="1"/>
      <c r="E110" s="1" t="s">
        <v>193</v>
      </c>
      <c r="F110" s="1"/>
      <c r="G110" s="1"/>
      <c r="H110" s="1"/>
      <c r="I110" s="1"/>
      <c r="J110" s="2">
        <v>0</v>
      </c>
      <c r="K110" s="3"/>
      <c r="L110" s="2">
        <v>0</v>
      </c>
      <c r="M110" s="3"/>
      <c r="N110" s="2">
        <v>0</v>
      </c>
      <c r="O110" s="3"/>
      <c r="P110" s="2">
        <v>0</v>
      </c>
      <c r="Q110" s="3"/>
      <c r="R110" s="2">
        <v>0</v>
      </c>
      <c r="S110" s="23"/>
      <c r="T110" s="2">
        <v>0</v>
      </c>
      <c r="U110" s="3"/>
      <c r="V110" s="2">
        <v>34200</v>
      </c>
      <c r="W110" s="3"/>
      <c r="X110" s="2">
        <v>0</v>
      </c>
      <c r="Y110" s="3"/>
      <c r="Z110" s="2">
        <v>0</v>
      </c>
      <c r="AA110" s="3"/>
      <c r="AB110" s="2">
        <v>0</v>
      </c>
      <c r="AC110" s="3"/>
      <c r="AD110" s="2">
        <v>0</v>
      </c>
      <c r="AE110" s="3"/>
      <c r="AF110" s="2">
        <v>0</v>
      </c>
      <c r="AG110" s="3"/>
      <c r="AH110" s="2">
        <f>ROUND(SUM(J110:AF110),5)</f>
        <v>34200</v>
      </c>
      <c r="AJ110" s="2">
        <v>28875</v>
      </c>
    </row>
    <row r="111" spans="1:36" ht="15" thickBot="1" x14ac:dyDescent="0.35">
      <c r="A111" s="1"/>
      <c r="B111" s="1"/>
      <c r="C111" s="1"/>
      <c r="D111" s="1"/>
      <c r="E111" s="1" t="s">
        <v>194</v>
      </c>
      <c r="F111" s="1"/>
      <c r="G111" s="1"/>
      <c r="H111" s="1"/>
      <c r="I111" s="1"/>
      <c r="J111" s="4">
        <v>0</v>
      </c>
      <c r="K111" s="3"/>
      <c r="L111" s="4">
        <v>0</v>
      </c>
      <c r="M111" s="3"/>
      <c r="N111" s="4">
        <v>0</v>
      </c>
      <c r="O111" s="3"/>
      <c r="P111" s="4">
        <v>0</v>
      </c>
      <c r="Q111" s="3"/>
      <c r="R111" s="4">
        <v>0</v>
      </c>
      <c r="S111" s="23"/>
      <c r="T111" s="4">
        <v>0</v>
      </c>
      <c r="U111" s="3"/>
      <c r="V111" s="4">
        <v>300000</v>
      </c>
      <c r="W111" s="3"/>
      <c r="X111" s="4">
        <v>0</v>
      </c>
      <c r="Y111" s="3"/>
      <c r="Z111" s="4">
        <v>0</v>
      </c>
      <c r="AA111" s="3"/>
      <c r="AB111" s="4">
        <v>0</v>
      </c>
      <c r="AC111" s="3"/>
      <c r="AD111" s="4">
        <v>0</v>
      </c>
      <c r="AE111" s="3"/>
      <c r="AF111" s="4">
        <v>0</v>
      </c>
      <c r="AG111" s="3"/>
      <c r="AH111" s="4">
        <f>ROUND(SUM(J111:AF111),5)</f>
        <v>300000</v>
      </c>
      <c r="AJ111" s="4">
        <v>1100000</v>
      </c>
    </row>
    <row r="112" spans="1:36" x14ac:dyDescent="0.3">
      <c r="A112" s="1"/>
      <c r="B112" s="1"/>
      <c r="C112" s="1"/>
      <c r="D112" s="1"/>
      <c r="E112" s="1" t="s">
        <v>192</v>
      </c>
      <c r="F112" s="1"/>
      <c r="G112" s="1"/>
      <c r="H112" s="1"/>
      <c r="I112" s="1"/>
      <c r="J112" s="2">
        <f>SUM(J110:J111)</f>
        <v>0</v>
      </c>
      <c r="K112" s="3"/>
      <c r="L112" s="2">
        <f>SUM(L110:L111)</f>
        <v>0</v>
      </c>
      <c r="M112" s="3"/>
      <c r="N112" s="2">
        <f>SUM(N110:N111)</f>
        <v>0</v>
      </c>
      <c r="O112" s="3"/>
      <c r="P112" s="2">
        <f>SUM(P110:P111)</f>
        <v>0</v>
      </c>
      <c r="Q112" s="3"/>
      <c r="R112" s="2">
        <f>SUM(R110:R111)</f>
        <v>0</v>
      </c>
      <c r="S112" s="23"/>
      <c r="T112" s="2">
        <f>SUM(T110:T111)</f>
        <v>0</v>
      </c>
      <c r="U112" s="3"/>
      <c r="V112" s="2">
        <f>SUM(V110:V111)</f>
        <v>334200</v>
      </c>
      <c r="W112" s="3"/>
      <c r="X112" s="2">
        <f>SUM(X110:X111)</f>
        <v>0</v>
      </c>
      <c r="Y112" s="3"/>
      <c r="Z112" s="2">
        <f>SUM(Z110:Z111)</f>
        <v>0</v>
      </c>
      <c r="AA112" s="3"/>
      <c r="AB112" s="2">
        <f>SUM(AB110:AB111)</f>
        <v>0</v>
      </c>
      <c r="AC112" s="3"/>
      <c r="AD112" s="2">
        <f>SUM(AD110:AD111)</f>
        <v>0</v>
      </c>
      <c r="AE112" s="3"/>
      <c r="AF112" s="2">
        <f>SUM(AF110:AF111)</f>
        <v>0</v>
      </c>
      <c r="AG112" s="3"/>
      <c r="AH112" s="2">
        <f t="shared" ref="AH112" si="34">ROUND(SUM(J112:AF112),5)</f>
        <v>334200</v>
      </c>
      <c r="AJ112" s="2">
        <f>SUM(AJ110:AJ111)</f>
        <v>1128875</v>
      </c>
    </row>
    <row r="113" spans="1:37" ht="15" thickBot="1" x14ac:dyDescent="0.35">
      <c r="I113"/>
      <c r="S113" s="23"/>
    </row>
    <row r="114" spans="1:37" ht="15" thickBot="1" x14ac:dyDescent="0.35">
      <c r="A114" s="1"/>
      <c r="B114" s="1"/>
      <c r="C114" s="1"/>
      <c r="D114" s="1" t="s">
        <v>127</v>
      </c>
      <c r="E114" s="1"/>
      <c r="F114" s="1"/>
      <c r="G114" s="1"/>
      <c r="H114" s="1"/>
      <c r="I114" s="1"/>
      <c r="J114" s="5">
        <f>ROUND(SUM(J46:J46)+J59+J108+J112,5)</f>
        <v>482881.16</v>
      </c>
      <c r="K114" s="3"/>
      <c r="L114" s="5">
        <f>ROUND(SUM(L46:L46)+L59+L108+L112,5)</f>
        <v>340489.37</v>
      </c>
      <c r="M114" s="3"/>
      <c r="N114" s="5">
        <f>ROUND(SUM(N46:N46)+N59+N108+N112,5)</f>
        <v>333579.92</v>
      </c>
      <c r="O114" s="3"/>
      <c r="P114" s="5">
        <f>ROUND(SUM(P46:P46)+P59+P108+P112,5)</f>
        <v>312747.81</v>
      </c>
      <c r="Q114" s="3"/>
      <c r="R114" s="5">
        <f>ROUND(SUM(R46:R46)+R59+R108+R112,5)</f>
        <v>338135.45</v>
      </c>
      <c r="S114" s="23"/>
      <c r="T114" s="5">
        <f>ROUND(SUM(T46:T46)+T59+T108+T112,5)</f>
        <v>237191.67999999999</v>
      </c>
      <c r="U114" s="3"/>
      <c r="V114" s="5">
        <f>ROUND(SUM(V46:V46)+V59+V108+V112,5)</f>
        <v>642952.21</v>
      </c>
      <c r="W114" s="3"/>
      <c r="X114" s="5">
        <f>ROUND(SUM(X46:X46)+X59+X108+X112,5)</f>
        <v>224148.26</v>
      </c>
      <c r="Y114" s="3"/>
      <c r="Z114" s="5">
        <f>ROUND(SUM(Z46:Z46)+Z59+Z108+Z112,5)</f>
        <v>338166.82</v>
      </c>
      <c r="AA114" s="3"/>
      <c r="AB114" s="5">
        <f>ROUND(SUM(AB46:AB46)+AB59+AB108+AB112,5)</f>
        <v>285043.89</v>
      </c>
      <c r="AC114" s="3"/>
      <c r="AD114" s="5">
        <f>ROUND(SUM(AD46:AD46)+AD59+AD108+AD112,5)</f>
        <v>218454.54</v>
      </c>
      <c r="AE114" s="3"/>
      <c r="AF114" s="5">
        <f>ROUND(SUM(AF46:AF46)+AF59+AF108+AF112,5)</f>
        <v>279555.14</v>
      </c>
      <c r="AG114" s="3"/>
      <c r="AH114" s="5">
        <f>ROUND(SUM(J114:AF114),5)</f>
        <v>4033346.25</v>
      </c>
      <c r="AJ114" s="5">
        <f>ROUND(SUM(AJ46:AJ46)+AJ59+AJ108+AJ112,5)</f>
        <v>4893106</v>
      </c>
    </row>
    <row r="115" spans="1:37" ht="15" thickBot="1" x14ac:dyDescent="0.35">
      <c r="A115" s="1"/>
      <c r="B115" s="1" t="s">
        <v>128</v>
      </c>
      <c r="C115" s="1"/>
      <c r="D115" s="1"/>
      <c r="E115" s="1"/>
      <c r="F115" s="1"/>
      <c r="G115" s="1"/>
      <c r="H115" s="1"/>
      <c r="I115" s="1"/>
      <c r="J115" s="5">
        <f>ROUND(J44-J114,5)</f>
        <v>1156484.68</v>
      </c>
      <c r="K115" s="3"/>
      <c r="L115" s="5">
        <f>ROUND(L44-L114,5)</f>
        <v>-278021.86</v>
      </c>
      <c r="M115" s="3"/>
      <c r="N115" s="5">
        <f>ROUND(N44-N114,5)</f>
        <v>-203187.26</v>
      </c>
      <c r="O115" s="3"/>
      <c r="P115" s="5">
        <f t="shared" ref="P115" si="35">ROUND(P44-P114,5)</f>
        <v>-184621.75</v>
      </c>
      <c r="Q115" s="3"/>
      <c r="R115" s="5">
        <f t="shared" ref="R115" si="36">ROUND(R44-R114,5)</f>
        <v>915712.83</v>
      </c>
      <c r="S115" s="23"/>
      <c r="T115" s="5">
        <f t="shared" ref="T115" si="37">ROUND(T44-T114,5)</f>
        <v>-91648.294999999998</v>
      </c>
      <c r="U115" s="3"/>
      <c r="V115" s="5">
        <f t="shared" ref="V115" si="38">ROUND(V44-V114,5)</f>
        <v>-361209.66</v>
      </c>
      <c r="W115" s="3"/>
      <c r="X115" s="5">
        <f t="shared" ref="X115" si="39">ROUND(X44-X114,5)</f>
        <v>114348.21</v>
      </c>
      <c r="Y115" s="3"/>
      <c r="Z115" s="5">
        <f t="shared" ref="Z115" si="40">ROUND(Z44-Z114,5)</f>
        <v>-157739.72</v>
      </c>
      <c r="AA115" s="3"/>
      <c r="AB115" s="5">
        <f t="shared" ref="AB115" si="41">ROUND(AB44-AB114,5)</f>
        <v>-97908.69</v>
      </c>
      <c r="AC115" s="3"/>
      <c r="AD115" s="5">
        <f t="shared" ref="AD115" si="42">ROUND(AD44-AD114,5)</f>
        <v>-11802.02</v>
      </c>
      <c r="AE115" s="3"/>
      <c r="AF115" s="5">
        <f t="shared" ref="AF115" si="43">ROUND(AF44-AF114,5)</f>
        <v>-87228.94</v>
      </c>
      <c r="AG115" s="3"/>
      <c r="AH115" s="5">
        <f>ROUND(SUM(J115:AF115),5)</f>
        <v>713177.52500000002</v>
      </c>
      <c r="AJ115" s="5">
        <f>AJ44-AJ114</f>
        <v>349303</v>
      </c>
    </row>
    <row r="116" spans="1:37" s="8" customFormat="1" ht="10.8" thickBot="1" x14ac:dyDescent="0.25">
      <c r="A116" s="1" t="s">
        <v>129</v>
      </c>
      <c r="B116" s="1"/>
      <c r="C116" s="1"/>
      <c r="D116" s="1"/>
      <c r="E116" s="1"/>
      <c r="F116" s="1"/>
      <c r="G116" s="1"/>
      <c r="H116" s="1"/>
      <c r="I116" s="1"/>
      <c r="J116" s="7">
        <f>J115</f>
        <v>1156484.68</v>
      </c>
      <c r="K116" s="1"/>
      <c r="L116" s="7">
        <f>L115</f>
        <v>-278021.86</v>
      </c>
      <c r="M116" s="1"/>
      <c r="N116" s="7">
        <f>N115</f>
        <v>-203187.26</v>
      </c>
      <c r="O116" s="1"/>
      <c r="P116" s="7">
        <f>P115</f>
        <v>-184621.75</v>
      </c>
      <c r="Q116" s="1"/>
      <c r="R116" s="7">
        <f>R115</f>
        <v>915712.83</v>
      </c>
      <c r="S116" s="23"/>
      <c r="T116" s="7">
        <f>T115</f>
        <v>-91648.294999999998</v>
      </c>
      <c r="U116" s="1"/>
      <c r="V116" s="7">
        <f>V115</f>
        <v>-361209.66</v>
      </c>
      <c r="W116" s="1"/>
      <c r="X116" s="7">
        <f>X115</f>
        <v>114348.21</v>
      </c>
      <c r="Y116" s="1"/>
      <c r="Z116" s="7">
        <f>Z115</f>
        <v>-157739.72</v>
      </c>
      <c r="AA116" s="1"/>
      <c r="AB116" s="7">
        <f>AB115</f>
        <v>-97908.69</v>
      </c>
      <c r="AC116" s="1"/>
      <c r="AD116" s="7">
        <f>AD115</f>
        <v>-11802.02</v>
      </c>
      <c r="AE116" s="1"/>
      <c r="AF116" s="7">
        <f>AF115</f>
        <v>-87228.94</v>
      </c>
      <c r="AG116" s="1"/>
      <c r="AH116" s="7">
        <f>ROUND(SUM(J116:AF116),5)</f>
        <v>713177.52500000002</v>
      </c>
      <c r="AI116" s="56"/>
      <c r="AJ116" s="7"/>
    </row>
    <row r="117" spans="1:37" s="8" customFormat="1" ht="10.8" thickTop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5"/>
      <c r="K117" s="1"/>
      <c r="L117" s="25"/>
      <c r="M117" s="1"/>
      <c r="N117" s="25"/>
      <c r="O117" s="1"/>
      <c r="P117" s="25"/>
      <c r="Q117" s="1"/>
      <c r="R117" s="25"/>
      <c r="S117" s="23"/>
      <c r="T117" s="25"/>
      <c r="U117" s="1"/>
      <c r="V117" s="25"/>
      <c r="W117" s="1"/>
      <c r="X117" s="25"/>
      <c r="Y117" s="1"/>
      <c r="Z117" s="25"/>
      <c r="AA117" s="1"/>
      <c r="AB117" s="25"/>
      <c r="AC117" s="1"/>
      <c r="AD117" s="25"/>
      <c r="AE117" s="1"/>
      <c r="AF117" s="25"/>
      <c r="AG117" s="1"/>
      <c r="AH117" s="25"/>
      <c r="AI117" s="56"/>
      <c r="AJ117" s="25"/>
    </row>
    <row r="118" spans="1:37" s="8" customFormat="1" ht="10.19999999999999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5"/>
      <c r="K118" s="1"/>
      <c r="L118" s="25"/>
      <c r="M118" s="1"/>
      <c r="N118" s="25"/>
      <c r="O118" s="1"/>
      <c r="P118" s="25"/>
      <c r="Q118" s="1"/>
      <c r="R118" s="25"/>
      <c r="S118" s="23"/>
      <c r="T118" s="25"/>
      <c r="U118" s="1"/>
      <c r="V118" s="25"/>
      <c r="W118" s="1"/>
      <c r="X118" s="25"/>
      <c r="Y118" s="1"/>
      <c r="Z118" s="25"/>
      <c r="AA118" s="1"/>
      <c r="AB118" s="25"/>
      <c r="AC118" s="1"/>
      <c r="AD118" s="25"/>
      <c r="AE118" s="1"/>
      <c r="AF118" s="25"/>
      <c r="AG118" s="1"/>
      <c r="AH118" s="25"/>
      <c r="AI118" s="56"/>
      <c r="AJ118" s="25"/>
    </row>
    <row r="119" spans="1:37" x14ac:dyDescent="0.3">
      <c r="I119" s="8" t="s">
        <v>388</v>
      </c>
      <c r="J119" s="26">
        <f>J44-J114</f>
        <v>1156484.6800000002</v>
      </c>
      <c r="L119" s="26">
        <f t="shared" ref="L119" si="44">L7+L44-L114</f>
        <v>878462.82000000018</v>
      </c>
      <c r="N119" s="26">
        <f t="shared" ref="N119" si="45">N7+N44-N114</f>
        <v>675275.56000000029</v>
      </c>
      <c r="P119" s="26">
        <f t="shared" ref="P119:R119" si="46">P7+P44-P114</f>
        <v>490653.81000000035</v>
      </c>
      <c r="Q119" s="26"/>
      <c r="R119" s="26">
        <f t="shared" si="46"/>
        <v>1406366.6400000004</v>
      </c>
      <c r="S119" s="23"/>
      <c r="T119" s="26">
        <f t="shared" ref="T119" si="47">T7+T44-T114</f>
        <v>1314718.3450000004</v>
      </c>
      <c r="V119" s="26">
        <f>V7+V44-V114</f>
        <v>953508.68500000052</v>
      </c>
      <c r="X119" s="26">
        <f t="shared" ref="X119" si="48">X7+X44-X114</f>
        <v>1067856.8950000005</v>
      </c>
      <c r="Z119" s="26">
        <f t="shared" ref="Z119" si="49">Z7+Z44-Z114</f>
        <v>910117.17500000051</v>
      </c>
      <c r="AB119" s="26">
        <f t="shared" ref="AB119" si="50">AB7+AB44-AB114</f>
        <v>812208.48500000045</v>
      </c>
      <c r="AD119" s="26">
        <f t="shared" ref="AD119" si="51">AD7+AD44-AD114</f>
        <v>800406.46500000043</v>
      </c>
      <c r="AF119" s="26">
        <f t="shared" ref="AF119" si="52">AF7+AF44-AF114</f>
        <v>713177.52500000049</v>
      </c>
    </row>
    <row r="121" spans="1:37" x14ac:dyDescent="0.3">
      <c r="I121" s="8" t="s">
        <v>386</v>
      </c>
      <c r="J121" s="27">
        <v>1156484.68</v>
      </c>
      <c r="L121" s="27">
        <v>878462.82</v>
      </c>
      <c r="N121" s="27">
        <v>675275.56</v>
      </c>
      <c r="P121" s="27">
        <v>490653.81</v>
      </c>
      <c r="Q121" s="27">
        <v>490653.81</v>
      </c>
      <c r="R121" s="27">
        <f>145289.21+4403.88+941885.95+194562.24+110800.02+9425.34</f>
        <v>1406366.6400000001</v>
      </c>
    </row>
    <row r="122" spans="1:37" x14ac:dyDescent="0.3">
      <c r="I122" s="8" t="s">
        <v>387</v>
      </c>
      <c r="J122" s="26">
        <f>J119-J121</f>
        <v>0</v>
      </c>
      <c r="L122" s="26">
        <f>L119-L121</f>
        <v>0</v>
      </c>
      <c r="N122" s="26">
        <f>N119-N121</f>
        <v>0</v>
      </c>
      <c r="P122" s="26">
        <f>P119-P121</f>
        <v>0</v>
      </c>
      <c r="Q122" s="26"/>
      <c r="R122" s="26">
        <f>R119-R121</f>
        <v>0</v>
      </c>
    </row>
    <row r="123" spans="1:37" ht="38.4" customHeight="1" x14ac:dyDescent="0.3">
      <c r="A123" s="28"/>
      <c r="B123" s="28"/>
      <c r="C123" s="28"/>
      <c r="D123" s="28"/>
      <c r="E123" s="28"/>
      <c r="F123" s="28"/>
      <c r="G123" s="28"/>
      <c r="H123" s="28"/>
      <c r="I123" s="28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J123" s="29"/>
    </row>
    <row r="124" spans="1:37" ht="7.2" customHeight="1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J124" s="37"/>
    </row>
    <row r="125" spans="1:37" ht="7.2" customHeigh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J125" s="37"/>
    </row>
    <row r="126" spans="1:37" ht="7.2" customHeight="1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J126" s="37"/>
    </row>
    <row r="127" spans="1:37" x14ac:dyDescent="0.3">
      <c r="A127" s="39" t="s">
        <v>389</v>
      </c>
      <c r="B127" s="31"/>
      <c r="C127" s="31"/>
      <c r="D127" s="31"/>
      <c r="E127" s="31"/>
      <c r="F127" s="31"/>
      <c r="G127" s="31"/>
      <c r="H127" s="31"/>
      <c r="I127" s="31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J127" s="33"/>
    </row>
    <row r="128" spans="1:37" x14ac:dyDescent="0.3">
      <c r="A128" s="1"/>
      <c r="B128" s="1" t="s">
        <v>385</v>
      </c>
      <c r="C128" s="1"/>
      <c r="D128" s="1"/>
      <c r="E128" s="1"/>
      <c r="F128" s="1"/>
      <c r="G128" s="1"/>
      <c r="H128" s="1"/>
      <c r="I128" s="1"/>
      <c r="J128" s="2">
        <v>1388.81</v>
      </c>
      <c r="K128" s="3"/>
      <c r="L128" s="2">
        <f>J145</f>
        <v>6955.7800000000007</v>
      </c>
      <c r="M128" s="3"/>
      <c r="N128" s="2">
        <f>L145</f>
        <v>8800.8100000000013</v>
      </c>
      <c r="O128" s="3"/>
      <c r="P128" s="2">
        <f t="shared" ref="P128" si="53">N145</f>
        <v>9648.5000000000018</v>
      </c>
      <c r="Q128" s="3"/>
      <c r="R128" s="2">
        <f t="shared" ref="R128" si="54">P145</f>
        <v>39972.9</v>
      </c>
      <c r="T128" s="2">
        <f t="shared" ref="T128" si="55">R145</f>
        <v>516655.82000000007</v>
      </c>
      <c r="U128" s="3"/>
      <c r="V128" s="2">
        <f t="shared" ref="V128" si="56">T145</f>
        <v>402083.32000000007</v>
      </c>
      <c r="W128" s="3"/>
      <c r="X128" s="2">
        <f t="shared" ref="X128" si="57">V145</f>
        <v>402583.32000000007</v>
      </c>
      <c r="Y128" s="3"/>
      <c r="Z128" s="2">
        <f t="shared" ref="Z128" si="58">X145</f>
        <v>403083.32000000007</v>
      </c>
      <c r="AA128" s="3"/>
      <c r="AB128" s="2">
        <f t="shared" ref="AB128" si="59">Z145</f>
        <v>403583.32000000007</v>
      </c>
      <c r="AC128" s="3"/>
      <c r="AD128" s="2">
        <f t="shared" ref="AD128" si="60">AB145</f>
        <v>404083.32000000007</v>
      </c>
      <c r="AE128" s="3"/>
      <c r="AF128" s="2">
        <f t="shared" ref="AF128" si="61">AD145</f>
        <v>404583.32000000007</v>
      </c>
      <c r="AG128" s="3"/>
      <c r="AH128" s="2"/>
      <c r="AI128" s="57"/>
      <c r="AJ128" s="2"/>
      <c r="AK128" s="3"/>
    </row>
    <row r="129" spans="1:3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3"/>
      <c r="L129" s="2"/>
      <c r="M129" s="3"/>
      <c r="N129" s="2"/>
      <c r="O129" s="3"/>
      <c r="P129" s="2"/>
      <c r="Q129" s="3"/>
      <c r="R129" s="2"/>
      <c r="T129" s="2"/>
      <c r="U129" s="3"/>
      <c r="V129" s="2"/>
      <c r="W129" s="3"/>
      <c r="X129" s="2"/>
      <c r="Y129" s="3"/>
      <c r="Z129" s="2"/>
      <c r="AA129" s="3"/>
      <c r="AB129" s="2"/>
      <c r="AC129" s="3"/>
      <c r="AD129" s="2"/>
      <c r="AE129" s="3"/>
      <c r="AF129" s="2"/>
      <c r="AG129" s="3"/>
      <c r="AH129" s="2"/>
      <c r="AJ129" s="2"/>
    </row>
    <row r="130" spans="1:36" x14ac:dyDescent="0.3">
      <c r="A130" s="1"/>
      <c r="B130" s="1"/>
      <c r="C130" s="1"/>
      <c r="D130" s="1"/>
      <c r="E130" s="1"/>
      <c r="F130" s="1"/>
      <c r="G130" s="1"/>
      <c r="H130" s="1"/>
      <c r="I130" s="1" t="s">
        <v>19</v>
      </c>
      <c r="J130" s="2">
        <v>0</v>
      </c>
      <c r="K130" s="3"/>
      <c r="L130" s="2">
        <v>0</v>
      </c>
      <c r="M130" s="3"/>
      <c r="N130" s="2">
        <v>0</v>
      </c>
      <c r="O130" s="3"/>
      <c r="P130" s="2">
        <v>29700.36</v>
      </c>
      <c r="Q130" s="3"/>
      <c r="R130" s="2">
        <f>505362.63-P130</f>
        <v>475662.27</v>
      </c>
      <c r="T130" s="2">
        <v>50000</v>
      </c>
      <c r="U130" s="3"/>
      <c r="V130" s="2">
        <v>0</v>
      </c>
      <c r="W130" s="3"/>
      <c r="X130" s="2">
        <v>0</v>
      </c>
      <c r="Y130" s="3"/>
      <c r="Z130" s="2">
        <v>0</v>
      </c>
      <c r="AA130" s="3"/>
      <c r="AB130" s="2">
        <v>0</v>
      </c>
      <c r="AC130" s="3"/>
      <c r="AD130" s="2">
        <v>0</v>
      </c>
      <c r="AE130" s="3"/>
      <c r="AF130" s="2">
        <v>0</v>
      </c>
      <c r="AG130" s="3"/>
      <c r="AH130" s="2">
        <f>ROUND(SUM(J130:AF130),5)</f>
        <v>555362.63</v>
      </c>
      <c r="AJ130" s="2"/>
    </row>
    <row r="131" spans="1:36" x14ac:dyDescent="0.3">
      <c r="A131" s="1"/>
      <c r="B131" s="1"/>
      <c r="C131" s="1"/>
      <c r="D131" s="1"/>
      <c r="E131" s="1"/>
      <c r="F131" s="1"/>
      <c r="G131" s="1"/>
      <c r="H131" s="1"/>
      <c r="I131" s="1" t="s">
        <v>20</v>
      </c>
      <c r="J131" s="2">
        <v>4941.62</v>
      </c>
      <c r="K131" s="3"/>
      <c r="L131" s="2">
        <v>1830.63</v>
      </c>
      <c r="M131" s="3"/>
      <c r="N131" s="2">
        <v>824.33</v>
      </c>
      <c r="O131" s="3"/>
      <c r="P131" s="2">
        <v>595.35</v>
      </c>
      <c r="Q131" s="3"/>
      <c r="R131" s="2">
        <f>9180.18-SUM(J131:P131)</f>
        <v>988.25</v>
      </c>
      <c r="S131" s="23"/>
      <c r="T131" s="2">
        <v>1500</v>
      </c>
      <c r="U131" s="3"/>
      <c r="V131" s="2">
        <v>500</v>
      </c>
      <c r="W131" s="3"/>
      <c r="X131" s="2">
        <v>500</v>
      </c>
      <c r="Y131" s="3"/>
      <c r="Z131" s="2">
        <v>500</v>
      </c>
      <c r="AA131" s="3"/>
      <c r="AB131" s="2">
        <v>500</v>
      </c>
      <c r="AC131" s="3"/>
      <c r="AD131" s="2">
        <v>500</v>
      </c>
      <c r="AE131" s="3"/>
      <c r="AF131" s="2">
        <v>500</v>
      </c>
      <c r="AG131" s="3"/>
      <c r="AH131" s="2">
        <f>ROUND(SUM(J131:AF131),5)</f>
        <v>13680.18</v>
      </c>
      <c r="AJ131" s="2"/>
    </row>
    <row r="132" spans="1:36" x14ac:dyDescent="0.3">
      <c r="A132" s="1"/>
      <c r="B132" s="1"/>
      <c r="C132" s="1"/>
      <c r="D132" s="1"/>
      <c r="E132" s="1"/>
      <c r="F132" s="1"/>
      <c r="G132" s="1"/>
      <c r="H132" s="1"/>
      <c r="I132" s="1" t="s">
        <v>21</v>
      </c>
      <c r="J132" s="2">
        <v>9.76</v>
      </c>
      <c r="K132" s="3"/>
      <c r="L132" s="2">
        <v>14.4</v>
      </c>
      <c r="M132" s="3"/>
      <c r="N132" s="2">
        <v>23.36</v>
      </c>
      <c r="O132" s="3"/>
      <c r="P132" s="2">
        <v>28.69</v>
      </c>
      <c r="Q132" s="3"/>
      <c r="R132" s="2">
        <v>32.4</v>
      </c>
      <c r="S132" s="23"/>
      <c r="T132" s="2">
        <v>0</v>
      </c>
      <c r="U132" s="3"/>
      <c r="V132" s="2">
        <v>0</v>
      </c>
      <c r="W132" s="3"/>
      <c r="X132" s="2">
        <v>0</v>
      </c>
      <c r="Y132" s="3"/>
      <c r="Z132" s="2">
        <v>0</v>
      </c>
      <c r="AA132" s="3"/>
      <c r="AB132" s="2">
        <v>0</v>
      </c>
      <c r="AC132" s="3"/>
      <c r="AD132" s="2">
        <v>0</v>
      </c>
      <c r="AE132" s="3"/>
      <c r="AF132" s="2">
        <v>0</v>
      </c>
      <c r="AG132" s="3"/>
      <c r="AH132" s="2">
        <f>ROUND(SUM(J132:AF132),5)</f>
        <v>108.61</v>
      </c>
      <c r="AJ132" s="2"/>
    </row>
    <row r="133" spans="1:36" ht="15" thickBot="1" x14ac:dyDescent="0.35">
      <c r="A133" s="1"/>
      <c r="B133" s="1"/>
      <c r="C133" s="1"/>
      <c r="D133" s="1"/>
      <c r="E133" s="1"/>
      <c r="F133" s="1"/>
      <c r="G133" s="1"/>
      <c r="H133" s="1"/>
      <c r="I133" s="1" t="s">
        <v>22</v>
      </c>
      <c r="J133" s="4">
        <v>615.59</v>
      </c>
      <c r="K133" s="3"/>
      <c r="L133" s="4">
        <v>0</v>
      </c>
      <c r="M133" s="3"/>
      <c r="N133" s="4">
        <v>0</v>
      </c>
      <c r="O133" s="3"/>
      <c r="P133" s="4">
        <v>0</v>
      </c>
      <c r="Q133" s="3"/>
      <c r="R133" s="4">
        <v>0</v>
      </c>
      <c r="S133" s="23"/>
      <c r="T133" s="4">
        <v>0</v>
      </c>
      <c r="U133" s="3"/>
      <c r="V133" s="4">
        <v>0</v>
      </c>
      <c r="W133" s="3"/>
      <c r="X133" s="4">
        <v>0</v>
      </c>
      <c r="Y133" s="3"/>
      <c r="Z133" s="4">
        <v>0</v>
      </c>
      <c r="AA133" s="3"/>
      <c r="AB133" s="4">
        <v>0</v>
      </c>
      <c r="AC133" s="3"/>
      <c r="AD133" s="4">
        <v>0</v>
      </c>
      <c r="AE133" s="3"/>
      <c r="AF133" s="4">
        <v>0</v>
      </c>
      <c r="AG133" s="3"/>
      <c r="AH133" s="4">
        <f>ROUND(SUM(J133:AF133),5)</f>
        <v>615.59</v>
      </c>
      <c r="AJ133" s="4"/>
    </row>
    <row r="134" spans="1:36" ht="15" thickBot="1" x14ac:dyDescent="0.35">
      <c r="A134" s="1"/>
      <c r="B134" s="1"/>
      <c r="C134" s="1"/>
      <c r="D134" s="1"/>
      <c r="E134" s="1"/>
      <c r="F134" s="1"/>
      <c r="G134" s="1"/>
      <c r="H134" s="1" t="s">
        <v>23</v>
      </c>
      <c r="I134" s="1"/>
      <c r="J134" s="2">
        <f>SUM(J130:J133)</f>
        <v>5566.97</v>
      </c>
      <c r="K134" s="3"/>
      <c r="L134" s="2">
        <f>SUM(L130:L133)</f>
        <v>1845.0300000000002</v>
      </c>
      <c r="M134" s="3"/>
      <c r="N134" s="2">
        <f>SUM(N130:N133)</f>
        <v>847.69</v>
      </c>
      <c r="O134" s="3"/>
      <c r="P134" s="2">
        <f>SUM(P130:P133)</f>
        <v>30324.399999999998</v>
      </c>
      <c r="Q134" s="3"/>
      <c r="R134" s="2">
        <f>SUM(R130:R133)</f>
        <v>476682.92000000004</v>
      </c>
      <c r="S134" s="23"/>
      <c r="T134" s="2">
        <f>SUM(T130:T133)</f>
        <v>51500</v>
      </c>
      <c r="U134" s="3"/>
      <c r="V134" s="2">
        <f>SUM(V130:V133)</f>
        <v>500</v>
      </c>
      <c r="W134" s="3"/>
      <c r="X134" s="2">
        <f>SUM(X130:X133)</f>
        <v>500</v>
      </c>
      <c r="Y134" s="3"/>
      <c r="Z134" s="2">
        <f>SUM(Z130:Z133)</f>
        <v>500</v>
      </c>
      <c r="AA134" s="3"/>
      <c r="AB134" s="2">
        <f>SUM(AB130:AB133)</f>
        <v>500</v>
      </c>
      <c r="AC134" s="3"/>
      <c r="AD134" s="2">
        <f>SUM(AD130:AD133)</f>
        <v>500</v>
      </c>
      <c r="AE134" s="3"/>
      <c r="AF134" s="2">
        <f>SUM(AF130:AF133)</f>
        <v>500</v>
      </c>
      <c r="AG134" s="3"/>
      <c r="AH134" s="2">
        <f>ROUND(SUM(J134:AF134),5)</f>
        <v>569767.01</v>
      </c>
      <c r="AJ134" s="2"/>
    </row>
    <row r="135" spans="1:36" x14ac:dyDescent="0.3">
      <c r="A135" s="1"/>
      <c r="B135" s="1"/>
      <c r="C135" s="1"/>
      <c r="D135" s="1"/>
      <c r="E135" s="1" t="s">
        <v>55</v>
      </c>
      <c r="F135" s="1"/>
      <c r="G135" s="1"/>
      <c r="H135" s="1"/>
      <c r="I135" s="1"/>
      <c r="J135" s="5">
        <f>J134+J128</f>
        <v>6955.7800000000007</v>
      </c>
      <c r="K135" s="3"/>
      <c r="L135" s="5">
        <f>L134+L128</f>
        <v>8800.8100000000013</v>
      </c>
      <c r="M135" s="3"/>
      <c r="N135" s="5">
        <f>N134+N128</f>
        <v>9648.5000000000018</v>
      </c>
      <c r="O135" s="3"/>
      <c r="P135" s="5">
        <f>P134+P128</f>
        <v>39972.9</v>
      </c>
      <c r="Q135" s="3"/>
      <c r="R135" s="5">
        <f>R134+R128</f>
        <v>516655.82000000007</v>
      </c>
      <c r="S135" s="23"/>
      <c r="T135" s="5">
        <f>T134+T128</f>
        <v>568155.82000000007</v>
      </c>
      <c r="U135" s="3"/>
      <c r="V135" s="5">
        <f>V134+V128</f>
        <v>402583.32000000007</v>
      </c>
      <c r="W135" s="3"/>
      <c r="X135" s="5">
        <f>X134+X128</f>
        <v>403083.32000000007</v>
      </c>
      <c r="Y135" s="3"/>
      <c r="Z135" s="5">
        <f>Z134+Z128</f>
        <v>403583.32000000007</v>
      </c>
      <c r="AA135" s="3"/>
      <c r="AB135" s="5">
        <f>AB134+AB128</f>
        <v>404083.32000000007</v>
      </c>
      <c r="AC135" s="3"/>
      <c r="AD135" s="5">
        <f>AD134+AD128</f>
        <v>404583.32000000007</v>
      </c>
      <c r="AE135" s="3"/>
      <c r="AF135" s="5">
        <f>AF134+AF128</f>
        <v>405083.32000000007</v>
      </c>
      <c r="AG135" s="3"/>
      <c r="AH135" s="5">
        <f>AH134+AH128</f>
        <v>569767.01</v>
      </c>
      <c r="AJ135" s="5"/>
    </row>
    <row r="137" spans="1:36" x14ac:dyDescent="0.3">
      <c r="A137" s="1"/>
      <c r="B137" s="1"/>
      <c r="C137" s="1"/>
      <c r="D137" s="1"/>
      <c r="E137" s="1" t="s">
        <v>187</v>
      </c>
      <c r="F137" s="1"/>
      <c r="G137" s="1"/>
      <c r="H137" s="1"/>
      <c r="I137" s="1"/>
      <c r="J137" s="2"/>
      <c r="K137" s="3"/>
      <c r="L137" s="2"/>
      <c r="M137" s="3"/>
      <c r="N137" s="2"/>
      <c r="O137" s="3"/>
      <c r="P137" s="2"/>
      <c r="Q137" s="3"/>
      <c r="R137" s="2"/>
      <c r="S137" s="23"/>
      <c r="T137" s="2"/>
      <c r="U137" s="3"/>
      <c r="V137" s="2"/>
      <c r="W137" s="3"/>
      <c r="X137" s="2"/>
      <c r="Y137" s="3"/>
      <c r="Z137" s="2"/>
      <c r="AA137" s="3"/>
      <c r="AB137" s="2"/>
      <c r="AC137" s="3"/>
      <c r="AD137" s="2"/>
      <c r="AE137" s="3"/>
      <c r="AF137" s="2"/>
      <c r="AG137" s="3"/>
      <c r="AH137" s="2"/>
      <c r="AJ137" s="2"/>
    </row>
    <row r="138" spans="1:36" x14ac:dyDescent="0.3">
      <c r="A138" s="1"/>
      <c r="B138" s="1"/>
      <c r="C138" s="1"/>
      <c r="D138" s="1"/>
      <c r="E138" s="1"/>
      <c r="F138" s="1" t="s">
        <v>188</v>
      </c>
      <c r="G138" s="1"/>
      <c r="H138" s="1"/>
      <c r="I138" s="1"/>
      <c r="J138" s="2"/>
      <c r="K138" s="3"/>
      <c r="L138" s="2"/>
      <c r="M138" s="3"/>
      <c r="N138" s="2"/>
      <c r="O138" s="3"/>
      <c r="P138" s="2"/>
      <c r="Q138" s="3"/>
      <c r="R138" s="2"/>
      <c r="S138" s="23"/>
      <c r="T138" s="2"/>
      <c r="U138" s="3"/>
      <c r="V138" s="2"/>
      <c r="W138" s="3"/>
      <c r="X138" s="2"/>
      <c r="Y138" s="3"/>
      <c r="Z138" s="2"/>
      <c r="AA138" s="3"/>
      <c r="AB138" s="2"/>
      <c r="AC138" s="3"/>
      <c r="AD138" s="2"/>
      <c r="AE138" s="3"/>
      <c r="AF138" s="2"/>
      <c r="AG138" s="3"/>
      <c r="AH138" s="2"/>
      <c r="AJ138" s="2"/>
    </row>
    <row r="139" spans="1:36" x14ac:dyDescent="0.3">
      <c r="A139" s="1"/>
      <c r="B139" s="1"/>
      <c r="C139" s="1"/>
      <c r="D139" s="1"/>
      <c r="E139" s="1"/>
      <c r="F139" s="1"/>
      <c r="G139" s="1" t="s">
        <v>189</v>
      </c>
      <c r="H139" s="1"/>
      <c r="I139" s="1"/>
      <c r="J139" s="2">
        <v>0</v>
      </c>
      <c r="K139" s="3"/>
      <c r="L139" s="2">
        <v>0</v>
      </c>
      <c r="M139" s="3"/>
      <c r="N139" s="2">
        <v>0</v>
      </c>
      <c r="O139" s="3"/>
      <c r="P139" s="2">
        <v>0</v>
      </c>
      <c r="Q139" s="3"/>
      <c r="R139" s="2">
        <v>0</v>
      </c>
      <c r="S139" s="23"/>
      <c r="T139" s="2">
        <v>0</v>
      </c>
      <c r="U139" s="3"/>
      <c r="V139" s="2">
        <v>0</v>
      </c>
      <c r="W139" s="3"/>
      <c r="X139" s="2">
        <v>0</v>
      </c>
      <c r="Y139" s="3"/>
      <c r="Z139" s="2">
        <v>0</v>
      </c>
      <c r="AA139" s="3"/>
      <c r="AB139" s="2">
        <v>0</v>
      </c>
      <c r="AC139" s="3"/>
      <c r="AD139" s="2">
        <v>0</v>
      </c>
      <c r="AE139" s="3"/>
      <c r="AF139" s="2">
        <v>235000</v>
      </c>
      <c r="AG139" s="3"/>
      <c r="AH139" s="2">
        <f>ROUND(SUM(J139:AF139),5)</f>
        <v>235000</v>
      </c>
      <c r="AJ139" s="2"/>
    </row>
    <row r="140" spans="1:36" ht="15" thickBot="1" x14ac:dyDescent="0.35">
      <c r="A140" s="1"/>
      <c r="B140" s="1"/>
      <c r="C140" s="1"/>
      <c r="D140" s="1"/>
      <c r="E140" s="1"/>
      <c r="F140" s="1"/>
      <c r="G140" s="1" t="s">
        <v>190</v>
      </c>
      <c r="H140" s="1"/>
      <c r="I140" s="1"/>
      <c r="J140" s="4">
        <v>0</v>
      </c>
      <c r="K140" s="3"/>
      <c r="L140" s="4">
        <v>0</v>
      </c>
      <c r="M140" s="3"/>
      <c r="N140" s="4">
        <v>0</v>
      </c>
      <c r="O140" s="3"/>
      <c r="P140" s="4">
        <v>0</v>
      </c>
      <c r="Q140" s="3"/>
      <c r="R140" s="4">
        <v>0</v>
      </c>
      <c r="S140" s="23"/>
      <c r="T140" s="4">
        <v>166072.5</v>
      </c>
      <c r="U140" s="3"/>
      <c r="V140" s="4">
        <v>0</v>
      </c>
      <c r="W140" s="3"/>
      <c r="X140" s="4">
        <v>0</v>
      </c>
      <c r="Y140" s="3"/>
      <c r="Z140" s="4">
        <v>0</v>
      </c>
      <c r="AA140" s="3"/>
      <c r="AB140" s="4">
        <v>0</v>
      </c>
      <c r="AC140" s="3"/>
      <c r="AD140" s="4">
        <v>0</v>
      </c>
      <c r="AE140" s="3"/>
      <c r="AF140" s="4">
        <v>166072.5</v>
      </c>
      <c r="AG140" s="3"/>
      <c r="AH140" s="4">
        <f>ROUND(SUM(J140:AF140),5)</f>
        <v>332145</v>
      </c>
      <c r="AJ140" s="4"/>
    </row>
    <row r="141" spans="1:36" ht="15" thickBot="1" x14ac:dyDescent="0.35">
      <c r="A141" s="1"/>
      <c r="B141" s="1"/>
      <c r="C141" s="1"/>
      <c r="D141" s="1"/>
      <c r="E141" s="1"/>
      <c r="F141" s="1" t="s">
        <v>191</v>
      </c>
      <c r="G141" s="1"/>
      <c r="H141" s="1"/>
      <c r="I141" s="1"/>
      <c r="J141" s="2">
        <f>SUM(J139:J140)</f>
        <v>0</v>
      </c>
      <c r="K141" s="3"/>
      <c r="L141" s="2">
        <f>SUM(L139:L140)</f>
        <v>0</v>
      </c>
      <c r="M141" s="3"/>
      <c r="N141" s="2">
        <f>SUM(N139:N140)</f>
        <v>0</v>
      </c>
      <c r="O141" s="3"/>
      <c r="P141" s="2">
        <f>SUM(P139:P140)</f>
        <v>0</v>
      </c>
      <c r="Q141" s="3"/>
      <c r="R141" s="2">
        <f t="shared" ref="R141" si="62">SUM(R139:R140)</f>
        <v>0</v>
      </c>
      <c r="S141" s="23"/>
      <c r="T141" s="2">
        <f t="shared" ref="T141" si="63">SUM(T139:T140)</f>
        <v>166072.5</v>
      </c>
      <c r="U141" s="3"/>
      <c r="V141" s="2">
        <f t="shared" ref="V141" si="64">SUM(V139:V140)</f>
        <v>0</v>
      </c>
      <c r="W141" s="3"/>
      <c r="X141" s="2">
        <f t="shared" ref="X141" si="65">SUM(X139:X140)</f>
        <v>0</v>
      </c>
      <c r="Y141" s="3"/>
      <c r="Z141" s="2">
        <f t="shared" ref="Z141" si="66">SUM(Z139:Z140)</f>
        <v>0</v>
      </c>
      <c r="AA141" s="3"/>
      <c r="AB141" s="2">
        <f t="shared" ref="AB141" si="67">SUM(AB139:AB140)</f>
        <v>0</v>
      </c>
      <c r="AC141" s="3"/>
      <c r="AD141" s="2">
        <f t="shared" ref="AD141" si="68">SUM(AD139:AD140)</f>
        <v>0</v>
      </c>
      <c r="AE141" s="3"/>
      <c r="AF141" s="2">
        <f t="shared" ref="AF141" si="69">SUM(AF139:AF140)</f>
        <v>401072.5</v>
      </c>
      <c r="AG141" s="3"/>
      <c r="AH141" s="2">
        <f>ROUND(SUM(J141:AF141),5)</f>
        <v>567145</v>
      </c>
      <c r="AJ141" s="2"/>
    </row>
    <row r="142" spans="1:36" ht="15" thickBot="1" x14ac:dyDescent="0.35">
      <c r="A142" s="1"/>
      <c r="B142" s="1"/>
      <c r="C142" s="1"/>
      <c r="D142" s="1" t="s">
        <v>127</v>
      </c>
      <c r="E142" s="1"/>
      <c r="F142" s="1"/>
      <c r="G142" s="1"/>
      <c r="H142" s="1"/>
      <c r="I142" s="1"/>
      <c r="J142" s="5">
        <f>J141</f>
        <v>0</v>
      </c>
      <c r="K142" s="3"/>
      <c r="L142" s="5">
        <f>L141</f>
        <v>0</v>
      </c>
      <c r="M142" s="3"/>
      <c r="N142" s="5">
        <f t="shared" ref="N142" si="70">N141</f>
        <v>0</v>
      </c>
      <c r="O142" s="3"/>
      <c r="P142" s="5">
        <f t="shared" ref="P142" si="71">P141</f>
        <v>0</v>
      </c>
      <c r="Q142" s="3"/>
      <c r="R142" s="5">
        <f t="shared" ref="R142" si="72">R141</f>
        <v>0</v>
      </c>
      <c r="S142" s="23"/>
      <c r="T142" s="5">
        <f t="shared" ref="T142" si="73">T141</f>
        <v>166072.5</v>
      </c>
      <c r="U142" s="3"/>
      <c r="V142" s="5">
        <f t="shared" ref="V142" si="74">V141</f>
        <v>0</v>
      </c>
      <c r="W142" s="3"/>
      <c r="X142" s="5">
        <f t="shared" ref="X142" si="75">X141</f>
        <v>0</v>
      </c>
      <c r="Y142" s="3"/>
      <c r="Z142" s="5">
        <f t="shared" ref="Z142" si="76">Z141</f>
        <v>0</v>
      </c>
      <c r="AA142" s="3"/>
      <c r="AB142" s="5">
        <f t="shared" ref="AB142" si="77">AB141</f>
        <v>0</v>
      </c>
      <c r="AC142" s="3"/>
      <c r="AD142" s="5">
        <f t="shared" ref="AD142" si="78">AD141</f>
        <v>0</v>
      </c>
      <c r="AE142" s="3"/>
      <c r="AF142" s="5">
        <f t="shared" ref="AF142" si="79">AF141</f>
        <v>401072.5</v>
      </c>
      <c r="AG142" s="3"/>
      <c r="AH142" s="5">
        <f>ROUND(SUM(J142:AF142),5)</f>
        <v>567145</v>
      </c>
      <c r="AJ142" s="5"/>
    </row>
    <row r="143" spans="1:36" x14ac:dyDescent="0.3">
      <c r="A143" s="1"/>
      <c r="B143" s="1" t="s">
        <v>128</v>
      </c>
      <c r="C143" s="1"/>
      <c r="D143" s="1"/>
      <c r="E143" s="1"/>
      <c r="F143" s="1"/>
      <c r="G143" s="1"/>
      <c r="H143" s="1"/>
      <c r="I143" s="1"/>
      <c r="J143" s="5">
        <f>J128+J134-J142</f>
        <v>6955.7800000000007</v>
      </c>
      <c r="K143" s="3"/>
      <c r="L143" s="5">
        <f t="shared" ref="L143" si="80">L128+L134-L142</f>
        <v>8800.8100000000013</v>
      </c>
      <c r="M143" s="3"/>
      <c r="N143" s="5">
        <f t="shared" ref="N143" si="81">N128+N134-N142</f>
        <v>9648.5000000000018</v>
      </c>
      <c r="O143" s="3"/>
      <c r="P143" s="5">
        <f t="shared" ref="P143" si="82">P128+P134-P142</f>
        <v>39972.9</v>
      </c>
      <c r="Q143" s="3"/>
      <c r="R143" s="5">
        <f t="shared" ref="R143" si="83">R128+R134-R142</f>
        <v>516655.82000000007</v>
      </c>
      <c r="S143" s="23"/>
      <c r="T143" s="5">
        <f>T128+T134-T142</f>
        <v>402083.32000000007</v>
      </c>
      <c r="U143" s="3"/>
      <c r="V143" s="5">
        <f>V128+V134-V142</f>
        <v>402583.32000000007</v>
      </c>
      <c r="W143" s="3"/>
      <c r="X143" s="5">
        <f>X128+X134-X142</f>
        <v>403083.32000000007</v>
      </c>
      <c r="Y143" s="3"/>
      <c r="Z143" s="5">
        <f>Z128+Z134-Z142</f>
        <v>403583.32000000007</v>
      </c>
      <c r="AA143" s="3"/>
      <c r="AB143" s="5">
        <f>AB128+AB134-AB142</f>
        <v>404083.32000000007</v>
      </c>
      <c r="AC143" s="3"/>
      <c r="AD143" s="5">
        <f>AD128+AD134-AD142</f>
        <v>404583.32000000007</v>
      </c>
      <c r="AE143" s="3"/>
      <c r="AF143" s="5">
        <f>AF128+AF134-AF142</f>
        <v>4010.8200000000652</v>
      </c>
      <c r="AG143" s="3"/>
      <c r="AH143" s="5"/>
      <c r="AJ143" s="5"/>
    </row>
    <row r="144" spans="1:3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3"/>
      <c r="L144" s="2"/>
      <c r="M144" s="3"/>
      <c r="N144" s="2"/>
      <c r="O144" s="3"/>
      <c r="P144" s="2"/>
      <c r="Q144" s="3"/>
      <c r="R144" s="2"/>
      <c r="S144" s="23"/>
      <c r="T144" s="2"/>
      <c r="U144" s="3"/>
      <c r="V144" s="2"/>
      <c r="W144" s="3"/>
      <c r="X144" s="2"/>
      <c r="Y144" s="3"/>
      <c r="Z144" s="2"/>
      <c r="AA144" s="3"/>
      <c r="AB144" s="2"/>
      <c r="AC144" s="3"/>
      <c r="AD144" s="2"/>
      <c r="AE144" s="3"/>
      <c r="AF144" s="2"/>
      <c r="AG144" s="3"/>
      <c r="AH144" s="2"/>
      <c r="AJ144" s="2"/>
    </row>
    <row r="145" spans="1:37" x14ac:dyDescent="0.3">
      <c r="I145" s="8" t="s">
        <v>388</v>
      </c>
      <c r="J145" s="38">
        <f>J143</f>
        <v>6955.7800000000007</v>
      </c>
      <c r="L145" s="38">
        <f>L143</f>
        <v>8800.8100000000013</v>
      </c>
      <c r="N145" s="38">
        <f>N143</f>
        <v>9648.5000000000018</v>
      </c>
      <c r="P145" s="38">
        <f>P143</f>
        <v>39972.9</v>
      </c>
      <c r="R145" s="38">
        <f>R143</f>
        <v>516655.82000000007</v>
      </c>
      <c r="S145" s="23"/>
      <c r="T145" s="38">
        <f>T143</f>
        <v>402083.32000000007</v>
      </c>
      <c r="V145" s="38">
        <f>V143</f>
        <v>402583.32000000007</v>
      </c>
      <c r="X145" s="38">
        <f>X143</f>
        <v>403083.32000000007</v>
      </c>
      <c r="Z145" s="38">
        <f>Z143</f>
        <v>403583.32000000007</v>
      </c>
      <c r="AB145" s="38">
        <f>AB143</f>
        <v>404083.32000000007</v>
      </c>
      <c r="AD145" s="38">
        <f>AD143</f>
        <v>404583.32000000007</v>
      </c>
      <c r="AF145" s="38">
        <f>AF143</f>
        <v>4010.8200000000652</v>
      </c>
    </row>
    <row r="147" spans="1:37" x14ac:dyDescent="0.3">
      <c r="I147" s="8" t="s">
        <v>386</v>
      </c>
      <c r="J147" s="27">
        <v>6955.78</v>
      </c>
      <c r="L147" s="27">
        <v>8800.81</v>
      </c>
      <c r="N147" s="38">
        <v>9648.5</v>
      </c>
      <c r="P147" s="27">
        <v>39972.9</v>
      </c>
      <c r="R147" s="27">
        <v>516655.82</v>
      </c>
    </row>
    <row r="148" spans="1:37" x14ac:dyDescent="0.3">
      <c r="A148" s="1"/>
      <c r="B148" s="1"/>
      <c r="C148" s="1"/>
      <c r="D148" s="1"/>
      <c r="E148" s="1"/>
      <c r="F148" s="1"/>
      <c r="G148" s="1"/>
      <c r="H148" s="1"/>
      <c r="I148" s="8" t="s">
        <v>387</v>
      </c>
      <c r="J148" s="26">
        <f>J145-J147</f>
        <v>0</v>
      </c>
      <c r="L148" s="26">
        <f>L145-L147</f>
        <v>0</v>
      </c>
      <c r="N148" s="26">
        <f>N145-N147</f>
        <v>0</v>
      </c>
      <c r="P148" s="26">
        <f>P145-P147</f>
        <v>0</v>
      </c>
      <c r="R148" s="26">
        <f>R145-R147</f>
        <v>0</v>
      </c>
      <c r="AG148" s="3"/>
      <c r="AH148" s="2"/>
      <c r="AJ148" s="2"/>
    </row>
    <row r="149" spans="1:37" x14ac:dyDescent="0.3">
      <c r="A149" s="1"/>
      <c r="B149" s="1"/>
      <c r="C149" s="1"/>
      <c r="D149" s="1"/>
      <c r="E149" s="1"/>
      <c r="F149" s="1"/>
      <c r="G149" s="1"/>
      <c r="H149" s="1"/>
      <c r="J149" s="26"/>
      <c r="L149" s="26"/>
      <c r="N149" s="26"/>
      <c r="P149" s="26"/>
      <c r="AG149" s="3"/>
      <c r="AH149" s="2"/>
      <c r="AJ149" s="2"/>
    </row>
    <row r="150" spans="1:37" ht="28.2" customHeight="1" x14ac:dyDescent="0.3">
      <c r="A150" s="30"/>
      <c r="B150" s="30"/>
      <c r="C150" s="30"/>
      <c r="D150" s="30"/>
      <c r="E150" s="30"/>
      <c r="F150" s="30"/>
      <c r="G150" s="30"/>
      <c r="H150" s="30"/>
      <c r="I150" s="31"/>
      <c r="J150" s="32"/>
      <c r="K150" s="33"/>
      <c r="L150" s="32"/>
      <c r="M150" s="33"/>
      <c r="N150" s="32"/>
      <c r="O150" s="33"/>
      <c r="P150" s="32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4"/>
      <c r="AH150" s="35"/>
      <c r="AJ150" s="35"/>
    </row>
    <row r="151" spans="1:37" s="37" customFormat="1" ht="6.6" customHeight="1" x14ac:dyDescent="0.3">
      <c r="A151" s="41"/>
      <c r="B151" s="41"/>
      <c r="C151" s="41"/>
      <c r="D151" s="41"/>
      <c r="E151" s="41"/>
      <c r="F151" s="41"/>
      <c r="G151" s="41"/>
      <c r="H151" s="41"/>
      <c r="I151" s="36"/>
      <c r="J151" s="42"/>
      <c r="L151" s="42"/>
      <c r="N151" s="42"/>
      <c r="P151" s="42"/>
      <c r="AG151" s="43"/>
      <c r="AH151" s="44"/>
      <c r="AI151" s="54"/>
      <c r="AJ151" s="44"/>
      <c r="AK151"/>
    </row>
    <row r="152" spans="1:37" s="37" customFormat="1" ht="6.6" customHeight="1" x14ac:dyDescent="0.3">
      <c r="A152" s="41"/>
      <c r="B152" s="41"/>
      <c r="C152" s="41"/>
      <c r="D152" s="41"/>
      <c r="E152" s="41"/>
      <c r="F152" s="41"/>
      <c r="G152" s="41"/>
      <c r="H152" s="41"/>
      <c r="I152" s="36"/>
      <c r="J152" s="42"/>
      <c r="L152" s="42"/>
      <c r="N152" s="42"/>
      <c r="P152" s="42"/>
      <c r="AG152" s="43"/>
      <c r="AH152" s="44"/>
      <c r="AI152" s="54"/>
      <c r="AJ152" s="44"/>
      <c r="AK152"/>
    </row>
    <row r="153" spans="1:37" s="37" customFormat="1" ht="6.6" customHeight="1" x14ac:dyDescent="0.3">
      <c r="A153" s="41"/>
      <c r="B153" s="41"/>
      <c r="C153" s="41"/>
      <c r="D153" s="41"/>
      <c r="E153" s="41"/>
      <c r="F153" s="41"/>
      <c r="G153" s="41"/>
      <c r="H153" s="41"/>
      <c r="I153" s="36"/>
      <c r="J153" s="42"/>
      <c r="L153" s="42"/>
      <c r="N153" s="42"/>
      <c r="P153" s="42"/>
      <c r="AG153" s="43"/>
      <c r="AH153" s="44"/>
      <c r="AI153" s="54"/>
      <c r="AJ153" s="44"/>
      <c r="AK153"/>
    </row>
    <row r="154" spans="1:37" x14ac:dyDescent="0.3">
      <c r="A154" s="51" t="s">
        <v>391</v>
      </c>
      <c r="B154" s="45"/>
      <c r="C154" s="45"/>
      <c r="D154" s="45"/>
      <c r="E154" s="45"/>
      <c r="F154" s="45"/>
      <c r="G154" s="45"/>
      <c r="H154" s="45"/>
      <c r="I154" s="46"/>
      <c r="J154" s="47"/>
      <c r="K154" s="48"/>
      <c r="L154" s="47"/>
      <c r="M154" s="48"/>
      <c r="N154" s="47"/>
      <c r="O154" s="48"/>
      <c r="P154" s="47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9"/>
      <c r="AH154" s="50"/>
      <c r="AJ154" s="50"/>
    </row>
    <row r="155" spans="1:37" x14ac:dyDescent="0.3">
      <c r="A155" s="1"/>
      <c r="B155" s="1" t="s">
        <v>385</v>
      </c>
      <c r="C155" s="1"/>
      <c r="D155" s="1"/>
      <c r="E155" s="1"/>
      <c r="F155" s="1"/>
      <c r="G155" s="1"/>
      <c r="H155" s="1"/>
      <c r="I155" s="1"/>
      <c r="J155" s="2">
        <v>2890520.3</v>
      </c>
      <c r="K155" s="3"/>
      <c r="L155" s="2">
        <f>J174</f>
        <v>2323027.02</v>
      </c>
      <c r="M155" s="3"/>
      <c r="N155" s="2">
        <f>L174</f>
        <v>1698899.4499999997</v>
      </c>
      <c r="O155" s="3"/>
      <c r="P155" s="2">
        <f t="shared" ref="P155" si="84">N174</f>
        <v>1750942.6799999997</v>
      </c>
      <c r="Q155" s="3"/>
      <c r="R155" s="2">
        <f t="shared" ref="R155" si="85">P174</f>
        <v>1453167.8899999997</v>
      </c>
      <c r="T155" s="2">
        <f t="shared" ref="T155" si="86">R174</f>
        <v>3003198.2199999993</v>
      </c>
      <c r="U155" s="3"/>
      <c r="V155" s="2">
        <f t="shared" ref="V155" si="87">T174</f>
        <v>3653198.2199999993</v>
      </c>
      <c r="W155" s="3"/>
      <c r="X155" s="2">
        <f t="shared" ref="X155" si="88">V174</f>
        <v>3751518.2199999993</v>
      </c>
      <c r="Y155" s="3"/>
      <c r="Z155" s="2">
        <f t="shared" ref="Z155" si="89">X174</f>
        <v>3551518.2199999993</v>
      </c>
      <c r="AA155" s="3"/>
      <c r="AB155" s="2">
        <f t="shared" ref="AB155" si="90">Z174</f>
        <v>3351518.2199999993</v>
      </c>
      <c r="AC155" s="3"/>
      <c r="AD155" s="2">
        <f t="shared" ref="AD155" si="91">AB174</f>
        <v>3151518.2199999993</v>
      </c>
      <c r="AE155" s="3"/>
      <c r="AF155" s="2">
        <f t="shared" ref="AF155" si="92">AD174</f>
        <v>2995878.0899999994</v>
      </c>
      <c r="AG155" s="3"/>
      <c r="AH155" s="2">
        <f t="shared" ref="AH155" si="93">AF174</f>
        <v>2995878.0899999994</v>
      </c>
      <c r="AI155" s="57"/>
      <c r="AJ155" s="2"/>
      <c r="AK155" s="3"/>
    </row>
    <row r="156" spans="1:37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3"/>
      <c r="L156" s="2"/>
      <c r="M156" s="3"/>
      <c r="N156" s="2"/>
      <c r="O156" s="3"/>
      <c r="P156" s="2"/>
      <c r="Q156" s="3"/>
      <c r="R156" s="2"/>
      <c r="T156" s="2"/>
      <c r="U156" s="3"/>
      <c r="V156" s="2"/>
      <c r="W156" s="3"/>
      <c r="X156" s="2"/>
      <c r="Y156" s="3"/>
      <c r="Z156" s="2"/>
      <c r="AA156" s="3"/>
      <c r="AB156" s="2"/>
      <c r="AC156" s="3"/>
      <c r="AD156" s="2"/>
      <c r="AE156" s="3"/>
      <c r="AF156" s="2"/>
      <c r="AG156" s="3"/>
      <c r="AH156" s="2"/>
      <c r="AJ156" s="2"/>
    </row>
    <row r="157" spans="1:37" x14ac:dyDescent="0.3">
      <c r="A157" s="1"/>
      <c r="B157" s="1"/>
      <c r="C157" s="1"/>
      <c r="D157" s="1"/>
      <c r="E157" s="1"/>
      <c r="F157" s="1"/>
      <c r="G157" s="1" t="s">
        <v>31</v>
      </c>
      <c r="H157" s="1"/>
      <c r="I157" s="1"/>
      <c r="J157" s="2">
        <v>31074.35</v>
      </c>
      <c r="K157" s="3"/>
      <c r="L157" s="2">
        <v>9429.32</v>
      </c>
      <c r="M157" s="3"/>
      <c r="N157" s="2">
        <v>7333.32</v>
      </c>
      <c r="O157" s="3"/>
      <c r="P157" s="2">
        <v>6408.67</v>
      </c>
      <c r="Q157" s="3"/>
      <c r="R157" s="2">
        <f>60153.55-SUM(J157:P157)</f>
        <v>5907.8900000000067</v>
      </c>
      <c r="S157" s="23"/>
      <c r="T157" s="2">
        <v>0</v>
      </c>
      <c r="U157" s="3"/>
      <c r="V157" s="2">
        <v>0</v>
      </c>
      <c r="W157" s="3"/>
      <c r="X157" s="2">
        <v>0</v>
      </c>
      <c r="Y157" s="3"/>
      <c r="Z157" s="2">
        <v>0</v>
      </c>
      <c r="AA157" s="3"/>
      <c r="AB157" s="2">
        <v>0</v>
      </c>
      <c r="AC157" s="3"/>
      <c r="AD157" s="2">
        <v>0</v>
      </c>
      <c r="AE157" s="3"/>
      <c r="AF157" s="2">
        <v>0</v>
      </c>
      <c r="AG157" s="3"/>
      <c r="AH157" s="2">
        <f>ROUND(SUM(J157:AF157),5)</f>
        <v>60153.55</v>
      </c>
      <c r="AJ157" s="2"/>
    </row>
    <row r="158" spans="1:37" x14ac:dyDescent="0.3">
      <c r="A158" s="1"/>
      <c r="B158" s="1"/>
      <c r="C158" s="1"/>
      <c r="D158" s="1"/>
      <c r="E158" s="1"/>
      <c r="F158" s="1"/>
      <c r="G158" s="1" t="s">
        <v>32</v>
      </c>
      <c r="H158" s="1"/>
      <c r="I158" s="1"/>
      <c r="J158" s="2">
        <v>649.41</v>
      </c>
      <c r="K158" s="3"/>
      <c r="L158" s="2">
        <v>638.79</v>
      </c>
      <c r="M158" s="3"/>
      <c r="N158" s="2">
        <v>644.21</v>
      </c>
      <c r="O158" s="3"/>
      <c r="P158" s="2">
        <v>627.23</v>
      </c>
      <c r="Q158" s="3"/>
      <c r="R158" s="2">
        <f>3208.45-SUM(J158:P158)</f>
        <v>648.80999999999995</v>
      </c>
      <c r="S158" s="23"/>
      <c r="T158" s="2">
        <v>0</v>
      </c>
      <c r="U158" s="3"/>
      <c r="V158" s="2">
        <v>0</v>
      </c>
      <c r="W158" s="3"/>
      <c r="X158" s="2">
        <v>0</v>
      </c>
      <c r="Y158" s="3"/>
      <c r="Z158" s="2">
        <v>0</v>
      </c>
      <c r="AA158" s="3"/>
      <c r="AB158" s="2">
        <v>0</v>
      </c>
      <c r="AC158" s="3"/>
      <c r="AD158" s="2">
        <v>0</v>
      </c>
      <c r="AE158" s="3"/>
      <c r="AF158" s="2">
        <v>0</v>
      </c>
      <c r="AG158" s="3"/>
      <c r="AH158" s="2">
        <f>ROUND(SUM(J158:AF158),5)</f>
        <v>3208.45</v>
      </c>
      <c r="AJ158" s="2"/>
    </row>
    <row r="159" spans="1:37" x14ac:dyDescent="0.3">
      <c r="A159" s="1"/>
      <c r="B159" s="1"/>
      <c r="C159" s="1"/>
      <c r="D159" s="1"/>
      <c r="E159" s="1"/>
      <c r="F159" s="1"/>
      <c r="G159" s="1" t="s">
        <v>39</v>
      </c>
      <c r="H159" s="1"/>
      <c r="I159" s="1"/>
      <c r="J159" s="2">
        <v>-1064.52</v>
      </c>
      <c r="K159" s="3"/>
      <c r="L159" s="2">
        <v>-638.79</v>
      </c>
      <c r="M159" s="3"/>
      <c r="N159" s="2">
        <v>21032.01</v>
      </c>
      <c r="O159" s="3"/>
      <c r="P159" s="2">
        <v>-627.23</v>
      </c>
      <c r="Q159" s="3"/>
      <c r="R159" s="2">
        <v>-622.02</v>
      </c>
      <c r="S159" s="23"/>
      <c r="T159" s="2">
        <v>0</v>
      </c>
      <c r="U159" s="3"/>
      <c r="V159" s="2">
        <v>0</v>
      </c>
      <c r="W159" s="3"/>
      <c r="X159" s="2">
        <v>0</v>
      </c>
      <c r="Y159" s="3"/>
      <c r="Z159" s="2">
        <v>0</v>
      </c>
      <c r="AA159" s="3"/>
      <c r="AB159" s="2">
        <v>0</v>
      </c>
      <c r="AC159" s="3"/>
      <c r="AD159" s="2">
        <v>0</v>
      </c>
      <c r="AE159" s="3"/>
      <c r="AF159" s="2">
        <v>0</v>
      </c>
      <c r="AG159" s="3"/>
      <c r="AH159" s="2">
        <f>ROUND(SUM(J159:AF159),5)</f>
        <v>18079.45</v>
      </c>
      <c r="AJ159" s="2"/>
    </row>
    <row r="160" spans="1:37" x14ac:dyDescent="0.3">
      <c r="A160" s="1"/>
      <c r="B160" s="1"/>
      <c r="C160" s="1"/>
      <c r="D160" s="1"/>
      <c r="E160" s="1"/>
      <c r="F160" s="1"/>
      <c r="G160" s="1"/>
      <c r="H160" s="1"/>
      <c r="I160" s="1" t="s">
        <v>407</v>
      </c>
      <c r="J160" s="2">
        <v>0</v>
      </c>
      <c r="K160" s="3"/>
      <c r="L160" s="2">
        <v>0</v>
      </c>
      <c r="M160" s="3"/>
      <c r="N160" s="2">
        <v>0</v>
      </c>
      <c r="O160" s="3"/>
      <c r="P160" s="2">
        <v>0</v>
      </c>
      <c r="Q160" s="3"/>
      <c r="R160" s="2">
        <v>0</v>
      </c>
      <c r="S160" s="23"/>
      <c r="T160" s="2">
        <v>850000</v>
      </c>
      <c r="U160" s="3"/>
      <c r="V160" s="2">
        <v>0</v>
      </c>
      <c r="W160" s="3"/>
      <c r="X160" s="2">
        <v>0</v>
      </c>
      <c r="Y160" s="3"/>
      <c r="Z160" s="2">
        <v>0</v>
      </c>
      <c r="AA160" s="3"/>
      <c r="AB160" s="2">
        <v>0</v>
      </c>
      <c r="AC160" s="3"/>
      <c r="AD160" s="2">
        <v>0</v>
      </c>
      <c r="AE160" s="3"/>
      <c r="AF160" s="2">
        <v>0</v>
      </c>
      <c r="AG160" s="3"/>
      <c r="AH160" s="2">
        <f>ROUND(SUM(J160:AF160),5)</f>
        <v>850000</v>
      </c>
      <c r="AJ160" s="2"/>
    </row>
    <row r="161" spans="1:36" x14ac:dyDescent="0.3">
      <c r="A161" s="1"/>
      <c r="B161" s="1"/>
      <c r="C161" s="1"/>
      <c r="D161" s="1"/>
      <c r="E161" s="1"/>
      <c r="F161" s="1"/>
      <c r="G161" s="1"/>
      <c r="H161" s="1" t="s">
        <v>40</v>
      </c>
      <c r="I161" s="1"/>
      <c r="J161" s="2">
        <v>339060</v>
      </c>
      <c r="K161" s="3"/>
      <c r="L161" s="2">
        <v>0</v>
      </c>
      <c r="M161" s="3"/>
      <c r="N161" s="2">
        <v>716760</v>
      </c>
      <c r="O161" s="3"/>
      <c r="P161" s="2">
        <v>200660</v>
      </c>
      <c r="Q161" s="3"/>
      <c r="R161" s="2">
        <v>0</v>
      </c>
      <c r="S161" s="23"/>
      <c r="T161" s="2">
        <v>0</v>
      </c>
      <c r="U161" s="3"/>
      <c r="V161" s="2">
        <f>309876-11556</f>
        <v>298320</v>
      </c>
      <c r="W161" s="3"/>
      <c r="X161" s="2">
        <v>0</v>
      </c>
      <c r="Y161" s="3"/>
      <c r="Z161" s="2">
        <v>0</v>
      </c>
      <c r="AA161" s="3"/>
      <c r="AB161" s="2">
        <v>0</v>
      </c>
      <c r="AC161" s="3"/>
      <c r="AD161" s="2">
        <v>0</v>
      </c>
      <c r="AE161" s="3"/>
      <c r="AF161" s="2">
        <v>0</v>
      </c>
      <c r="AG161" s="3"/>
      <c r="AH161" s="2">
        <f>ROUND(SUM(J161:AF161),5)</f>
        <v>1554800</v>
      </c>
      <c r="AJ161" s="2"/>
    </row>
    <row r="162" spans="1:36" ht="15" thickBot="1" x14ac:dyDescent="0.35">
      <c r="A162" s="1"/>
      <c r="B162" s="1"/>
      <c r="C162" s="1"/>
      <c r="D162" s="1"/>
      <c r="E162" s="1"/>
      <c r="F162" s="1"/>
      <c r="G162" s="1"/>
      <c r="H162" s="1" t="s">
        <v>41</v>
      </c>
      <c r="I162" s="1"/>
      <c r="J162" s="4">
        <v>0</v>
      </c>
      <c r="K162" s="3"/>
      <c r="L162" s="4">
        <v>0</v>
      </c>
      <c r="M162" s="3"/>
      <c r="N162" s="4">
        <v>0</v>
      </c>
      <c r="O162" s="3"/>
      <c r="P162" s="4">
        <v>0</v>
      </c>
      <c r="Q162" s="3"/>
      <c r="R162" s="4">
        <v>1900000</v>
      </c>
      <c r="S162" s="23"/>
      <c r="T162" s="4">
        <v>0</v>
      </c>
      <c r="U162" s="3"/>
      <c r="V162" s="4">
        <v>0</v>
      </c>
      <c r="W162" s="3"/>
      <c r="X162" s="4">
        <v>0</v>
      </c>
      <c r="Y162" s="3"/>
      <c r="Z162" s="4">
        <v>0</v>
      </c>
      <c r="AA162" s="3"/>
      <c r="AB162" s="4">
        <v>0</v>
      </c>
      <c r="AC162" s="3"/>
      <c r="AD162" s="4">
        <v>0</v>
      </c>
      <c r="AE162" s="3"/>
      <c r="AF162" s="4">
        <v>0</v>
      </c>
      <c r="AG162" s="3"/>
      <c r="AH162" s="4">
        <f>ROUND(SUM(J162:AF162),5)</f>
        <v>1900000</v>
      </c>
      <c r="AJ162" s="4"/>
    </row>
    <row r="163" spans="1:36" ht="15" thickBot="1" x14ac:dyDescent="0.35">
      <c r="A163" s="1"/>
      <c r="B163" s="1"/>
      <c r="C163" s="1"/>
      <c r="D163" s="1"/>
      <c r="E163" s="1"/>
      <c r="F163" s="1"/>
      <c r="G163" s="1" t="s">
        <v>42</v>
      </c>
      <c r="H163" s="1"/>
      <c r="I163" s="1"/>
      <c r="J163" s="2">
        <f>ROUND(SUM(J159:J162),5)</f>
        <v>337995.48</v>
      </c>
      <c r="K163" s="3"/>
      <c r="L163" s="2">
        <f>ROUND(SUM(L159:L162),5)</f>
        <v>-638.79</v>
      </c>
      <c r="M163" s="3"/>
      <c r="N163" s="2">
        <f>ROUND(SUM(N159:N162),5)</f>
        <v>737792.01</v>
      </c>
      <c r="O163" s="3"/>
      <c r="P163" s="2">
        <f>ROUND(SUM(P159:P162),5)</f>
        <v>200032.77</v>
      </c>
      <c r="Q163" s="3"/>
      <c r="R163" s="2">
        <f>ROUND(SUM(R159:R162),5)</f>
        <v>1899377.98</v>
      </c>
      <c r="S163" s="23"/>
      <c r="T163" s="2">
        <f>ROUND(SUM(T159:T162),5)</f>
        <v>850000</v>
      </c>
      <c r="U163" s="3"/>
      <c r="V163" s="2">
        <f>ROUND(SUM(V159:V162),5)</f>
        <v>298320</v>
      </c>
      <c r="W163" s="3"/>
      <c r="X163" s="2">
        <f>ROUND(SUM(X159:X162),5)</f>
        <v>0</v>
      </c>
      <c r="Y163" s="3"/>
      <c r="Z163" s="2">
        <f>ROUND(SUM(Z159:Z162),5)</f>
        <v>0</v>
      </c>
      <c r="AA163" s="3"/>
      <c r="AB163" s="2">
        <f>ROUND(SUM(AB159:AB162),5)</f>
        <v>0</v>
      </c>
      <c r="AC163" s="3"/>
      <c r="AD163" s="2">
        <f>ROUND(SUM(AD159:AD162),5)</f>
        <v>0</v>
      </c>
      <c r="AE163" s="3"/>
      <c r="AF163" s="2">
        <f>ROUND(SUM(AF159:AF162),5)</f>
        <v>0</v>
      </c>
      <c r="AG163" s="3"/>
      <c r="AH163" s="2">
        <f>ROUND(SUM(J163:AF163),5)</f>
        <v>4322879.45</v>
      </c>
      <c r="AJ163" s="2"/>
    </row>
    <row r="164" spans="1:36" x14ac:dyDescent="0.3">
      <c r="A164" s="1"/>
      <c r="B164" s="1"/>
      <c r="C164" s="1"/>
      <c r="D164" s="1"/>
      <c r="E164" s="1" t="s">
        <v>55</v>
      </c>
      <c r="F164" s="1"/>
      <c r="G164" s="1"/>
      <c r="H164" s="1"/>
      <c r="I164" s="1"/>
      <c r="J164" s="5">
        <f>J155+J157+J158+J163</f>
        <v>3260239.54</v>
      </c>
      <c r="K164" s="3"/>
      <c r="L164" s="5">
        <f>L155+L157+L158+L163</f>
        <v>2332456.34</v>
      </c>
      <c r="M164" s="3"/>
      <c r="N164" s="5">
        <f>N155+N157+N158+N163</f>
        <v>2444668.9899999998</v>
      </c>
      <c r="O164" s="3"/>
      <c r="P164" s="5">
        <f>P155+P157+P158+P163</f>
        <v>1958011.3499999996</v>
      </c>
      <c r="Q164" s="3"/>
      <c r="R164" s="5">
        <f>R155+R157+R158+R163</f>
        <v>3359102.5699999994</v>
      </c>
      <c r="S164" s="23"/>
      <c r="T164" s="5">
        <f>T155+T157+T158+T163</f>
        <v>3853198.2199999993</v>
      </c>
      <c r="U164" s="3"/>
      <c r="V164" s="5">
        <f>V155+V157+V158+V163</f>
        <v>3951518.2199999993</v>
      </c>
      <c r="W164" s="3"/>
      <c r="X164" s="5">
        <f>X155+X157+X158+X163</f>
        <v>3751518.2199999993</v>
      </c>
      <c r="Y164" s="3"/>
      <c r="Z164" s="5">
        <f>Z155+Z157+Z158+Z163</f>
        <v>3551518.2199999993</v>
      </c>
      <c r="AA164" s="3"/>
      <c r="AB164" s="5">
        <f>AB155+AB157+AB158+AB163</f>
        <v>3351518.2199999993</v>
      </c>
      <c r="AC164" s="3"/>
      <c r="AD164" s="5">
        <f>AD155+AD157+AD158+AD163</f>
        <v>3151518.2199999993</v>
      </c>
      <c r="AE164" s="3"/>
      <c r="AF164" s="5">
        <f>AF155+AF157+AF158+AF163</f>
        <v>2995878.0899999994</v>
      </c>
      <c r="AG164" s="3"/>
      <c r="AH164" s="5">
        <f>AH163</f>
        <v>4322879.45</v>
      </c>
      <c r="AJ164" s="5"/>
    </row>
    <row r="165" spans="1:3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3"/>
      <c r="L165" s="2"/>
      <c r="M165" s="3"/>
      <c r="N165" s="2"/>
      <c r="O165" s="3"/>
      <c r="P165" s="2"/>
      <c r="Q165" s="3"/>
      <c r="R165" s="2"/>
      <c r="S165" s="23"/>
      <c r="T165" s="2"/>
      <c r="U165" s="3"/>
      <c r="V165" s="2"/>
      <c r="W165" s="3"/>
      <c r="X165" s="2"/>
      <c r="Y165" s="3"/>
      <c r="Z165" s="2"/>
      <c r="AA165" s="3"/>
      <c r="AB165" s="2"/>
      <c r="AC165" s="3"/>
      <c r="AD165" s="2"/>
      <c r="AE165" s="3"/>
      <c r="AF165" s="2"/>
      <c r="AG165" s="3"/>
      <c r="AH165" s="2"/>
      <c r="AJ165" s="2"/>
    </row>
    <row r="166" spans="1:36" x14ac:dyDescent="0.3">
      <c r="A166" s="1"/>
      <c r="B166" s="1"/>
      <c r="C166" s="1"/>
      <c r="D166" s="1"/>
      <c r="E166" s="1" t="s">
        <v>122</v>
      </c>
      <c r="F166" s="1"/>
      <c r="G166" s="1"/>
      <c r="H166" s="1"/>
      <c r="I166" s="1"/>
      <c r="J166" s="2"/>
      <c r="K166" s="3"/>
      <c r="L166" s="2"/>
      <c r="M166" s="3"/>
      <c r="N166" s="2"/>
      <c r="O166" s="3"/>
      <c r="P166" s="2"/>
      <c r="Q166" s="3"/>
      <c r="R166" s="2"/>
      <c r="S166" s="23"/>
      <c r="T166" s="2"/>
      <c r="U166" s="3"/>
      <c r="V166" s="2"/>
      <c r="W166" s="3"/>
      <c r="X166" s="2"/>
      <c r="Y166" s="3"/>
      <c r="Z166" s="2"/>
      <c r="AA166" s="3"/>
      <c r="AB166" s="2"/>
      <c r="AC166" s="3"/>
      <c r="AD166" s="2"/>
      <c r="AE166" s="3"/>
      <c r="AF166" s="2"/>
      <c r="AG166" s="3"/>
      <c r="AH166" s="2"/>
      <c r="AJ166" s="2"/>
    </row>
    <row r="167" spans="1:36" x14ac:dyDescent="0.3">
      <c r="A167" s="1"/>
      <c r="B167" s="1"/>
      <c r="C167" s="1"/>
      <c r="D167" s="1"/>
      <c r="E167" s="1"/>
      <c r="F167" s="1" t="s">
        <v>123</v>
      </c>
      <c r="G167" s="1"/>
      <c r="H167" s="1"/>
      <c r="I167" s="1"/>
      <c r="J167" s="2">
        <v>496930.84</v>
      </c>
      <c r="K167" s="3"/>
      <c r="L167" s="2">
        <v>430389.01</v>
      </c>
      <c r="M167" s="3"/>
      <c r="N167" s="2">
        <v>370111.61</v>
      </c>
      <c r="O167" s="3"/>
      <c r="P167" s="2">
        <v>491055.46</v>
      </c>
      <c r="Q167" s="3"/>
      <c r="R167" s="2">
        <v>299334.34999999998</v>
      </c>
      <c r="S167" s="23"/>
      <c r="T167" s="2">
        <v>200000</v>
      </c>
      <c r="U167" s="3"/>
      <c r="V167" s="2">
        <v>200000</v>
      </c>
      <c r="W167" s="3"/>
      <c r="X167" s="2">
        <v>200000</v>
      </c>
      <c r="Y167" s="3"/>
      <c r="Z167" s="2">
        <v>200000</v>
      </c>
      <c r="AA167" s="3"/>
      <c r="AB167" s="2">
        <v>200000</v>
      </c>
      <c r="AC167" s="3"/>
      <c r="AD167" s="2">
        <v>155640.13</v>
      </c>
      <c r="AE167" s="3"/>
      <c r="AF167" s="2">
        <v>0</v>
      </c>
      <c r="AG167" s="3"/>
      <c r="AH167" s="2">
        <f t="shared" ref="AH167:AH169" si="94">ROUND(SUM(J167:AF167),5)</f>
        <v>3243461.4</v>
      </c>
      <c r="AJ167" s="2"/>
    </row>
    <row r="168" spans="1:36" x14ac:dyDescent="0.3">
      <c r="A168" s="1"/>
      <c r="B168" s="1"/>
      <c r="C168" s="1"/>
      <c r="D168" s="1"/>
      <c r="E168" s="1"/>
      <c r="F168" s="1" t="s">
        <v>124</v>
      </c>
      <c r="G168" s="1"/>
      <c r="H168" s="1"/>
      <c r="I168" s="1"/>
      <c r="J168" s="2">
        <v>440281.68</v>
      </c>
      <c r="K168" s="3"/>
      <c r="L168" s="2">
        <v>203167.88</v>
      </c>
      <c r="M168" s="3"/>
      <c r="N168" s="2">
        <v>301938.48</v>
      </c>
      <c r="O168" s="3"/>
      <c r="P168" s="2">
        <v>13788</v>
      </c>
      <c r="Q168" s="3"/>
      <c r="R168" s="2">
        <v>0</v>
      </c>
      <c r="S168" s="23"/>
      <c r="T168" s="2">
        <v>0</v>
      </c>
      <c r="U168" s="3"/>
      <c r="V168" s="2">
        <v>0</v>
      </c>
      <c r="W168" s="3"/>
      <c r="X168" s="2">
        <v>0</v>
      </c>
      <c r="Y168" s="3"/>
      <c r="Z168" s="2">
        <v>0</v>
      </c>
      <c r="AA168" s="3"/>
      <c r="AB168" s="2">
        <v>0</v>
      </c>
      <c r="AC168" s="3"/>
      <c r="AD168" s="2">
        <v>0</v>
      </c>
      <c r="AE168" s="3"/>
      <c r="AF168" s="2">
        <v>0</v>
      </c>
      <c r="AG168" s="3"/>
      <c r="AH168" s="2">
        <f t="shared" si="94"/>
        <v>959176.04</v>
      </c>
      <c r="AJ168" s="2"/>
    </row>
    <row r="169" spans="1:36" ht="15" thickBot="1" x14ac:dyDescent="0.35">
      <c r="A169" s="1"/>
      <c r="B169" s="1"/>
      <c r="C169" s="1"/>
      <c r="D169" s="1"/>
      <c r="E169" s="1"/>
      <c r="F169" s="1" t="s">
        <v>125</v>
      </c>
      <c r="G169" s="1"/>
      <c r="H169" s="1"/>
      <c r="I169" s="1"/>
      <c r="J169" s="2">
        <v>0</v>
      </c>
      <c r="K169" s="3"/>
      <c r="L169" s="2">
        <v>0</v>
      </c>
      <c r="M169" s="3"/>
      <c r="N169" s="2">
        <v>21676.22</v>
      </c>
      <c r="O169" s="3"/>
      <c r="P169" s="2">
        <v>0</v>
      </c>
      <c r="Q169" s="3"/>
      <c r="R169" s="2">
        <v>56570</v>
      </c>
      <c r="S169" s="23"/>
      <c r="T169" s="2">
        <v>0</v>
      </c>
      <c r="U169" s="3"/>
      <c r="V169" s="2">
        <v>0</v>
      </c>
      <c r="W169" s="3"/>
      <c r="X169" s="2">
        <v>0</v>
      </c>
      <c r="Y169" s="3"/>
      <c r="Z169" s="2">
        <v>0</v>
      </c>
      <c r="AA169" s="3"/>
      <c r="AB169" s="2">
        <v>0</v>
      </c>
      <c r="AC169" s="3"/>
      <c r="AD169" s="2">
        <v>0</v>
      </c>
      <c r="AE169" s="3"/>
      <c r="AF169" s="2">
        <v>0</v>
      </c>
      <c r="AG169" s="3"/>
      <c r="AH169" s="2">
        <f t="shared" si="94"/>
        <v>78246.22</v>
      </c>
      <c r="AJ169" s="2"/>
    </row>
    <row r="170" spans="1:36" ht="15" thickBot="1" x14ac:dyDescent="0.35">
      <c r="A170" s="1"/>
      <c r="B170" s="1"/>
      <c r="C170" s="1"/>
      <c r="D170" s="1"/>
      <c r="E170" s="1" t="s">
        <v>126</v>
      </c>
      <c r="F170" s="1"/>
      <c r="G170" s="1"/>
      <c r="H170" s="1"/>
      <c r="I170" s="1"/>
      <c r="J170" s="5">
        <f>ROUND(SUM(J166:J169),5)</f>
        <v>937212.52</v>
      </c>
      <c r="K170" s="3"/>
      <c r="L170" s="5">
        <f>ROUND(SUM(L166:L169),5)</f>
        <v>633556.89</v>
      </c>
      <c r="M170" s="3"/>
      <c r="N170" s="5">
        <f>ROUND(SUM(N166:N169),5)</f>
        <v>693726.31</v>
      </c>
      <c r="O170" s="3"/>
      <c r="P170" s="5">
        <f>ROUND(SUM(P166:P169),5)</f>
        <v>504843.46</v>
      </c>
      <c r="Q170" s="3"/>
      <c r="R170" s="5">
        <f>ROUND(SUM(R166:R169),5)</f>
        <v>355904.35</v>
      </c>
      <c r="S170" s="23"/>
      <c r="T170" s="5">
        <f>ROUND(SUM(T166:T169),5)</f>
        <v>200000</v>
      </c>
      <c r="U170" s="3"/>
      <c r="V170" s="5">
        <f>ROUND(SUM(V166:V169),5)</f>
        <v>200000</v>
      </c>
      <c r="W170" s="3"/>
      <c r="X170" s="5">
        <f>ROUND(SUM(X166:X169),5)</f>
        <v>200000</v>
      </c>
      <c r="Y170" s="3"/>
      <c r="Z170" s="5">
        <f>ROUND(SUM(Z166:Z169),5)</f>
        <v>200000</v>
      </c>
      <c r="AA170" s="3"/>
      <c r="AB170" s="5">
        <f>ROUND(SUM(AB166:AB169),5)</f>
        <v>200000</v>
      </c>
      <c r="AC170" s="3"/>
      <c r="AD170" s="5">
        <f>ROUND(SUM(AD166:AD169),5)</f>
        <v>155640.13</v>
      </c>
      <c r="AE170" s="3"/>
      <c r="AF170" s="5">
        <f>ROUND(SUM(AF166:AF169),5)</f>
        <v>0</v>
      </c>
      <c r="AG170" s="3"/>
      <c r="AH170" s="5">
        <f>ROUND(SUM(J170:AF170),5)</f>
        <v>4280883.66</v>
      </c>
      <c r="AJ170" s="5"/>
    </row>
    <row r="171" spans="1:36" ht="15" thickBot="1" x14ac:dyDescent="0.35">
      <c r="A171" s="1"/>
      <c r="B171" s="1"/>
      <c r="C171" s="1"/>
      <c r="D171" s="1" t="s">
        <v>127</v>
      </c>
      <c r="E171" s="1"/>
      <c r="F171" s="1"/>
      <c r="G171" s="1"/>
      <c r="H171" s="1"/>
      <c r="I171" s="1"/>
      <c r="J171" s="5">
        <f>J170</f>
        <v>937212.52</v>
      </c>
      <c r="K171" s="3"/>
      <c r="L171" s="5">
        <f>L170</f>
        <v>633556.89</v>
      </c>
      <c r="M171" s="3"/>
      <c r="N171" s="5">
        <f t="shared" ref="N171" si="95">N170</f>
        <v>693726.31</v>
      </c>
      <c r="O171" s="3"/>
      <c r="P171" s="5">
        <f t="shared" ref="P171" si="96">P170</f>
        <v>504843.46</v>
      </c>
      <c r="Q171" s="3"/>
      <c r="R171" s="5">
        <f t="shared" ref="R171" si="97">R170</f>
        <v>355904.35</v>
      </c>
      <c r="S171" s="23"/>
      <c r="T171" s="5">
        <f t="shared" ref="T171" si="98">T170</f>
        <v>200000</v>
      </c>
      <c r="U171" s="3"/>
      <c r="V171" s="5">
        <f t="shared" ref="V171" si="99">V170</f>
        <v>200000</v>
      </c>
      <c r="W171" s="3"/>
      <c r="X171" s="5">
        <f t="shared" ref="X171" si="100">X170</f>
        <v>200000</v>
      </c>
      <c r="Y171" s="3"/>
      <c r="Z171" s="5">
        <f t="shared" ref="Z171" si="101">Z170</f>
        <v>200000</v>
      </c>
      <c r="AA171" s="3"/>
      <c r="AB171" s="5">
        <f t="shared" ref="AB171" si="102">AB170</f>
        <v>200000</v>
      </c>
      <c r="AC171" s="3"/>
      <c r="AD171" s="5">
        <f t="shared" ref="AD171" si="103">AD170</f>
        <v>155640.13</v>
      </c>
      <c r="AE171" s="3"/>
      <c r="AF171" s="5">
        <f t="shared" ref="AF171" si="104">AF170</f>
        <v>0</v>
      </c>
      <c r="AG171" s="3"/>
      <c r="AH171" s="5">
        <f>ROUND(SUM(J171:AF171),5)</f>
        <v>4280883.66</v>
      </c>
      <c r="AJ171" s="5"/>
    </row>
    <row r="172" spans="1:36" x14ac:dyDescent="0.3">
      <c r="A172" s="1"/>
      <c r="B172" s="1" t="s">
        <v>128</v>
      </c>
      <c r="C172" s="1"/>
      <c r="D172" s="1"/>
      <c r="E172" s="1"/>
      <c r="F172" s="1"/>
      <c r="G172" s="1"/>
      <c r="H172" s="1"/>
      <c r="I172" s="1"/>
      <c r="J172" s="5">
        <f>J164-J171</f>
        <v>2323027.02</v>
      </c>
      <c r="K172" s="3"/>
      <c r="L172" s="5">
        <f>L164-L171</f>
        <v>1698899.4499999997</v>
      </c>
      <c r="M172" s="3"/>
      <c r="N172" s="5">
        <f>N164-N171</f>
        <v>1750942.6799999997</v>
      </c>
      <c r="O172" s="3"/>
      <c r="P172" s="5">
        <f>P164-P171</f>
        <v>1453167.8899999997</v>
      </c>
      <c r="Q172" s="3"/>
      <c r="R172" s="5">
        <f>R164-R171</f>
        <v>3003198.2199999993</v>
      </c>
      <c r="S172" s="23"/>
      <c r="T172" s="5">
        <f>T164-T171</f>
        <v>3653198.2199999993</v>
      </c>
      <c r="U172" s="3"/>
      <c r="V172" s="5">
        <f>V164-V171</f>
        <v>3751518.2199999993</v>
      </c>
      <c r="W172" s="3"/>
      <c r="X172" s="5">
        <f>X164-X171</f>
        <v>3551518.2199999993</v>
      </c>
      <c r="Y172" s="3"/>
      <c r="Z172" s="5">
        <f>Z164-Z171</f>
        <v>3351518.2199999993</v>
      </c>
      <c r="AA172" s="3"/>
      <c r="AB172" s="5">
        <f>AB164-AB171</f>
        <v>3151518.2199999993</v>
      </c>
      <c r="AC172" s="3"/>
      <c r="AD172" s="5">
        <f>AD164-AD171</f>
        <v>2995878.0899999994</v>
      </c>
      <c r="AE172" s="3"/>
      <c r="AF172" s="5">
        <f>AF164-AF171</f>
        <v>2995878.0899999994</v>
      </c>
      <c r="AG172" s="3"/>
      <c r="AH172" s="5"/>
      <c r="AJ172" s="5"/>
    </row>
    <row r="173" spans="1:3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3"/>
      <c r="L173" s="2"/>
      <c r="M173" s="3"/>
      <c r="N173" s="2"/>
      <c r="O173" s="3"/>
      <c r="P173" s="2"/>
      <c r="Q173" s="3"/>
      <c r="R173" s="2"/>
      <c r="S173" s="23"/>
      <c r="T173" s="2"/>
      <c r="U173" s="3"/>
      <c r="V173" s="2"/>
      <c r="W173" s="3"/>
      <c r="X173" s="2"/>
      <c r="Y173" s="3"/>
      <c r="Z173" s="2"/>
      <c r="AA173" s="3"/>
      <c r="AB173" s="2"/>
      <c r="AC173" s="3"/>
      <c r="AD173" s="2"/>
      <c r="AE173" s="3"/>
      <c r="AF173" s="2"/>
      <c r="AG173" s="3"/>
      <c r="AH173" s="2"/>
      <c r="AJ173" s="2"/>
    </row>
    <row r="174" spans="1:36" x14ac:dyDescent="0.3">
      <c r="I174" s="8" t="s">
        <v>388</v>
      </c>
      <c r="J174" s="38">
        <f>J172</f>
        <v>2323027.02</v>
      </c>
      <c r="L174" s="38">
        <f>L172</f>
        <v>1698899.4499999997</v>
      </c>
      <c r="N174" s="38">
        <f>N172</f>
        <v>1750942.6799999997</v>
      </c>
      <c r="P174" s="38">
        <f>P172</f>
        <v>1453167.8899999997</v>
      </c>
      <c r="R174" s="38">
        <f>R172</f>
        <v>3003198.2199999993</v>
      </c>
      <c r="S174" s="23"/>
      <c r="T174" s="38">
        <f>T172</f>
        <v>3653198.2199999993</v>
      </c>
      <c r="V174" s="38">
        <f>V172</f>
        <v>3751518.2199999993</v>
      </c>
      <c r="X174" s="38">
        <f>X172</f>
        <v>3551518.2199999993</v>
      </c>
      <c r="Z174" s="38">
        <f>Z172</f>
        <v>3351518.2199999993</v>
      </c>
      <c r="AB174" s="38">
        <f>AB172</f>
        <v>3151518.2199999993</v>
      </c>
      <c r="AD174" s="38">
        <f>AD172</f>
        <v>2995878.0899999994</v>
      </c>
      <c r="AF174" s="38">
        <f>AF172</f>
        <v>2995878.0899999994</v>
      </c>
    </row>
    <row r="176" spans="1:36" x14ac:dyDescent="0.3">
      <c r="I176" s="8" t="s">
        <v>386</v>
      </c>
      <c r="J176" s="27">
        <v>2323027.02</v>
      </c>
      <c r="L176" s="27">
        <v>1698899.45</v>
      </c>
      <c r="N176" s="38">
        <v>1750942.68</v>
      </c>
      <c r="P176" s="27">
        <v>1453167.89</v>
      </c>
      <c r="R176" s="27">
        <v>3003198.22</v>
      </c>
    </row>
    <row r="177" spans="1:36" x14ac:dyDescent="0.3">
      <c r="A177" s="1"/>
      <c r="B177" s="1"/>
      <c r="C177" s="1"/>
      <c r="D177" s="1"/>
      <c r="E177" s="1"/>
      <c r="F177" s="1"/>
      <c r="G177" s="1"/>
      <c r="H177" s="1"/>
      <c r="I177" s="8" t="s">
        <v>387</v>
      </c>
      <c r="J177" s="26">
        <f>J174-J176</f>
        <v>0</v>
      </c>
      <c r="L177" s="26">
        <f>L174-L176</f>
        <v>0</v>
      </c>
      <c r="N177" s="26">
        <f>N174-N176</f>
        <v>0</v>
      </c>
      <c r="P177" s="26">
        <f>P174-P176</f>
        <v>0</v>
      </c>
      <c r="R177" s="26">
        <f>R174-R176</f>
        <v>0</v>
      </c>
      <c r="AG177" s="3"/>
      <c r="AH177" s="2"/>
      <c r="AJ177" s="2"/>
    </row>
    <row r="179" spans="1:36" ht="30" customHeight="1" x14ac:dyDescent="0.3">
      <c r="A179" s="45"/>
      <c r="B179" s="45"/>
      <c r="C179" s="45"/>
      <c r="D179" s="45"/>
      <c r="E179" s="45"/>
      <c r="F179" s="45"/>
      <c r="G179" s="45"/>
      <c r="H179" s="45"/>
      <c r="I179" s="46"/>
      <c r="J179" s="47"/>
      <c r="K179" s="48"/>
      <c r="L179" s="47"/>
      <c r="M179" s="48"/>
      <c r="N179" s="47"/>
      <c r="O179" s="48"/>
      <c r="P179" s="47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9"/>
      <c r="AH179" s="50"/>
      <c r="AJ179" s="50"/>
    </row>
    <row r="181" spans="1:36" x14ac:dyDescent="0.3">
      <c r="I181" s="8" t="s">
        <v>392</v>
      </c>
      <c r="J181" s="26">
        <f>J122+J177</f>
        <v>0</v>
      </c>
      <c r="L181" s="26">
        <f>L122+L177</f>
        <v>0</v>
      </c>
      <c r="N181" s="26">
        <f>N122+N177</f>
        <v>0</v>
      </c>
      <c r="P181" s="26">
        <f>P122+P177</f>
        <v>0</v>
      </c>
      <c r="R181" s="26">
        <f>R122+R177</f>
        <v>0</v>
      </c>
    </row>
  </sheetData>
  <mergeCells count="2">
    <mergeCell ref="J5:R5"/>
    <mergeCell ref="T5:AF5"/>
  </mergeCells>
  <printOptions horizontalCentered="1" verticalCentered="1"/>
  <pageMargins left="0.25" right="0.25" top="0.75" bottom="0.75" header="0.3" footer="0.3"/>
  <pageSetup paperSize="5" scale="33" fitToHeight="0" orientation="portrait" r:id="rId1"/>
  <headerFooter>
    <oddHeader>&amp;L&amp;"Arial,Bold"&amp;8 5:34 PM
&amp;"Arial,Bold"&amp;8 11/17/25
&amp;"Arial,Bold"&amp;8 Cash Basis&amp;C&amp;"Arial,Bold"&amp;12 Jefferson County Rural Fire Protection District #1
&amp;"Arial,Bold"&amp;14 Profit &amp;&amp; Loss
&amp;"Arial,Bold"&amp;10 July 2025 through June 2026</oddHeader>
    <oddFooter>&amp;R&amp;"Arial,Bold"&amp;8 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C570-A3ED-4947-BC0C-8ECC23D173D2}">
  <dimension ref="A5:O340"/>
  <sheetViews>
    <sheetView workbookViewId="0">
      <pane xSplit="9" ySplit="6" topLeftCell="J304" activePane="bottomRight" state="frozenSplit"/>
      <selection pane="topRight" activeCell="J1" sqref="J1"/>
      <selection pane="bottomLeft" activeCell="A3" sqref="A3"/>
      <selection pane="bottomRight" activeCell="K323" sqref="K323"/>
    </sheetView>
  </sheetViews>
  <sheetFormatPr defaultRowHeight="14.4" x14ac:dyDescent="0.3"/>
  <cols>
    <col min="1" max="8" width="3" style="8" customWidth="1"/>
    <col min="9" max="9" width="38.33203125" style="8" customWidth="1"/>
    <col min="10" max="10" width="2.33203125" customWidth="1"/>
    <col min="11" max="11" width="10" bestFit="1" customWidth="1"/>
    <col min="12" max="12" width="2.33203125" customWidth="1"/>
    <col min="13" max="13" width="12" bestFit="1" customWidth="1"/>
    <col min="14" max="14" width="2.33203125" customWidth="1"/>
    <col min="15" max="15" width="10.33203125" bestFit="1" customWidth="1"/>
  </cols>
  <sheetData>
    <row r="5" spans="1:15" ht="15" thickBot="1" x14ac:dyDescent="0.35">
      <c r="A5" s="1"/>
      <c r="B5" s="1"/>
      <c r="C5" s="1"/>
      <c r="D5" s="1"/>
      <c r="E5" s="1"/>
      <c r="F5" s="1"/>
      <c r="G5" s="1"/>
      <c r="H5" s="1"/>
      <c r="I5" s="1"/>
      <c r="J5" s="13"/>
      <c r="K5" s="14"/>
      <c r="L5" s="13"/>
      <c r="M5" s="14"/>
      <c r="N5" s="13"/>
      <c r="O5" s="14"/>
    </row>
    <row r="6" spans="1:15" s="12" customFormat="1" ht="15.6" thickTop="1" thickBot="1" x14ac:dyDescent="0.35">
      <c r="A6" s="9"/>
      <c r="B6" s="9"/>
      <c r="C6" s="9"/>
      <c r="D6" s="9"/>
      <c r="E6" s="9"/>
      <c r="F6" s="9"/>
      <c r="G6" s="9"/>
      <c r="H6" s="9"/>
      <c r="I6" s="9"/>
      <c r="J6" s="11"/>
      <c r="K6" s="20" t="s">
        <v>195</v>
      </c>
      <c r="L6" s="11"/>
      <c r="M6" s="20" t="s">
        <v>196</v>
      </c>
      <c r="N6" s="11"/>
      <c r="O6" s="20" t="s">
        <v>197</v>
      </c>
    </row>
    <row r="7" spans="1:15" ht="15" thickTop="1" x14ac:dyDescent="0.3">
      <c r="A7" s="1"/>
      <c r="B7" s="1" t="s">
        <v>13</v>
      </c>
      <c r="C7" s="1"/>
      <c r="D7" s="1"/>
      <c r="E7" s="1"/>
      <c r="F7" s="1"/>
      <c r="G7" s="1"/>
      <c r="H7" s="1"/>
      <c r="I7" s="1"/>
      <c r="J7" s="3"/>
      <c r="K7" s="2"/>
      <c r="L7" s="3"/>
      <c r="M7" s="2"/>
      <c r="N7" s="3"/>
      <c r="O7" s="15"/>
    </row>
    <row r="8" spans="1:15" x14ac:dyDescent="0.3">
      <c r="A8" s="1"/>
      <c r="B8" s="1"/>
      <c r="C8" s="1"/>
      <c r="D8" s="1" t="s">
        <v>14</v>
      </c>
      <c r="E8" s="1"/>
      <c r="F8" s="1"/>
      <c r="G8" s="1"/>
      <c r="H8" s="1"/>
      <c r="I8" s="1"/>
      <c r="J8" s="3"/>
      <c r="K8" s="2"/>
      <c r="L8" s="3"/>
      <c r="M8" s="2"/>
      <c r="N8" s="3"/>
      <c r="O8" s="15"/>
    </row>
    <row r="9" spans="1:15" x14ac:dyDescent="0.3">
      <c r="A9" s="1"/>
      <c r="B9" s="1"/>
      <c r="C9" s="1"/>
      <c r="D9" s="1"/>
      <c r="E9" s="1" t="s">
        <v>15</v>
      </c>
      <c r="F9" s="1"/>
      <c r="G9" s="1"/>
      <c r="H9" s="1"/>
      <c r="I9" s="1"/>
      <c r="J9" s="3"/>
      <c r="K9" s="2"/>
      <c r="L9" s="3"/>
      <c r="M9" s="2"/>
      <c r="N9" s="3"/>
      <c r="O9" s="15"/>
    </row>
    <row r="10" spans="1:15" x14ac:dyDescent="0.3">
      <c r="A10" s="1"/>
      <c r="B10" s="1"/>
      <c r="C10" s="1"/>
      <c r="D10" s="1"/>
      <c r="E10" s="1"/>
      <c r="F10" s="1" t="s">
        <v>16</v>
      </c>
      <c r="G10" s="1"/>
      <c r="H10" s="1"/>
      <c r="I10" s="1"/>
      <c r="J10" s="3"/>
      <c r="K10" s="2"/>
      <c r="L10" s="3"/>
      <c r="M10" s="2"/>
      <c r="N10" s="3"/>
      <c r="O10" s="15"/>
    </row>
    <row r="11" spans="1:15" x14ac:dyDescent="0.3">
      <c r="A11" s="1"/>
      <c r="B11" s="1"/>
      <c r="C11" s="1"/>
      <c r="D11" s="1"/>
      <c r="E11" s="1"/>
      <c r="F11" s="1"/>
      <c r="G11" s="1" t="s">
        <v>198</v>
      </c>
      <c r="H11" s="1"/>
      <c r="I11" s="1"/>
      <c r="J11" s="3"/>
      <c r="K11" s="2" t="e">
        <f>ROUND(#REF!+#REF!+#REF!+#REF!+#REF!,5)</f>
        <v>#REF!</v>
      </c>
      <c r="L11" s="3"/>
      <c r="M11" s="2" t="e">
        <f>ROUND((#REF!-K11),5)</f>
        <v>#REF!</v>
      </c>
      <c r="N11" s="3"/>
      <c r="O11" s="15" t="e">
        <f>ROUND(IF(K11=0, IF(#REF!=0, 0, 1),#REF!/ K11),5)</f>
        <v>#REF!</v>
      </c>
    </row>
    <row r="12" spans="1:15" x14ac:dyDescent="0.3">
      <c r="A12" s="1"/>
      <c r="B12" s="1"/>
      <c r="C12" s="1"/>
      <c r="D12" s="1"/>
      <c r="E12" s="1"/>
      <c r="F12" s="1"/>
      <c r="G12" s="1" t="s">
        <v>17</v>
      </c>
      <c r="H12" s="1"/>
      <c r="I12" s="1"/>
      <c r="J12" s="3"/>
      <c r="K12" s="2"/>
      <c r="L12" s="3"/>
      <c r="M12" s="2"/>
      <c r="N12" s="3"/>
      <c r="O12" s="15"/>
    </row>
    <row r="13" spans="1:15" x14ac:dyDescent="0.3">
      <c r="A13" s="1"/>
      <c r="B13" s="1"/>
      <c r="C13" s="1"/>
      <c r="D13" s="1"/>
      <c r="E13" s="1"/>
      <c r="F13" s="1"/>
      <c r="G13" s="1"/>
      <c r="H13" s="1" t="s">
        <v>18</v>
      </c>
      <c r="I13" s="1"/>
      <c r="J13" s="3"/>
      <c r="K13" s="2"/>
      <c r="L13" s="3"/>
      <c r="M13" s="2"/>
      <c r="N13" s="3"/>
      <c r="O13" s="15"/>
    </row>
    <row r="14" spans="1:15" x14ac:dyDescent="0.3">
      <c r="A14" s="1"/>
      <c r="B14" s="1"/>
      <c r="C14" s="1"/>
      <c r="D14" s="1"/>
      <c r="E14" s="1"/>
      <c r="F14" s="1"/>
      <c r="G14" s="1"/>
      <c r="H14" s="1"/>
      <c r="I14" s="1" t="s">
        <v>19</v>
      </c>
      <c r="J14" s="3"/>
      <c r="K14" s="2" t="e">
        <f>ROUND(#REF!+#REF!+#REF!+#REF!+#REF!,5)</f>
        <v>#REF!</v>
      </c>
      <c r="L14" s="3"/>
      <c r="M14" s="2" t="e">
        <f>ROUND((#REF!-K14),5)</f>
        <v>#REF!</v>
      </c>
      <c r="N14" s="3"/>
      <c r="O14" s="15" t="e">
        <f>ROUND(IF(K14=0, IF(#REF!=0, 0, 1),#REF!/ K14),5)</f>
        <v>#REF!</v>
      </c>
    </row>
    <row r="15" spans="1:15" x14ac:dyDescent="0.3">
      <c r="A15" s="1"/>
      <c r="B15" s="1"/>
      <c r="C15" s="1"/>
      <c r="D15" s="1"/>
      <c r="E15" s="1"/>
      <c r="F15" s="1"/>
      <c r="G15" s="1"/>
      <c r="H15" s="1"/>
      <c r="I15" s="1" t="s">
        <v>20</v>
      </c>
      <c r="J15" s="3"/>
      <c r="K15" s="2" t="e">
        <f>ROUND(#REF!+#REF!+#REF!+#REF!+#REF!,5)</f>
        <v>#REF!</v>
      </c>
      <c r="L15" s="3"/>
      <c r="M15" s="2" t="e">
        <f>ROUND((#REF!-K15),5)</f>
        <v>#REF!</v>
      </c>
      <c r="N15" s="3"/>
      <c r="O15" s="15" t="e">
        <f>ROUND(IF(K15=0, IF(#REF!=0, 0, 1),#REF!/ K15),5)</f>
        <v>#REF!</v>
      </c>
    </row>
    <row r="16" spans="1:15" x14ac:dyDescent="0.3">
      <c r="A16" s="1"/>
      <c r="B16" s="1"/>
      <c r="C16" s="1"/>
      <c r="D16" s="1"/>
      <c r="E16" s="1"/>
      <c r="F16" s="1"/>
      <c r="G16" s="1"/>
      <c r="H16" s="1"/>
      <c r="I16" s="1" t="s">
        <v>21</v>
      </c>
      <c r="J16" s="3"/>
      <c r="K16" s="2" t="e">
        <f>ROUND(#REF!+#REF!+#REF!+#REF!+#REF!,5)</f>
        <v>#REF!</v>
      </c>
      <c r="L16" s="3"/>
      <c r="M16" s="2" t="e">
        <f>ROUND((#REF!-K16),5)</f>
        <v>#REF!</v>
      </c>
      <c r="N16" s="3"/>
      <c r="O16" s="15" t="e">
        <f>ROUND(IF(K16=0, IF(#REF!=0, 0, 1),#REF!/ K16),5)</f>
        <v>#REF!</v>
      </c>
    </row>
    <row r="17" spans="1:15" ht="15" thickBot="1" x14ac:dyDescent="0.35">
      <c r="A17" s="1"/>
      <c r="B17" s="1"/>
      <c r="C17" s="1"/>
      <c r="D17" s="1"/>
      <c r="E17" s="1"/>
      <c r="F17" s="1"/>
      <c r="G17" s="1"/>
      <c r="H17" s="1"/>
      <c r="I17" s="1" t="s">
        <v>22</v>
      </c>
      <c r="J17" s="3"/>
      <c r="K17" s="4" t="e">
        <f>ROUND(#REF!+#REF!+#REF!+#REF!+#REF!,5)</f>
        <v>#REF!</v>
      </c>
      <c r="L17" s="3"/>
      <c r="M17" s="4" t="e">
        <f>ROUND((#REF!-K17),5)</f>
        <v>#REF!</v>
      </c>
      <c r="N17" s="3"/>
      <c r="O17" s="16" t="e">
        <f>ROUND(IF(K17=0, IF(#REF!=0, 0, 1),#REF!/ K17),5)</f>
        <v>#REF!</v>
      </c>
    </row>
    <row r="18" spans="1:15" x14ac:dyDescent="0.3">
      <c r="A18" s="1"/>
      <c r="B18" s="1"/>
      <c r="C18" s="1"/>
      <c r="D18" s="1"/>
      <c r="E18" s="1"/>
      <c r="F18" s="1"/>
      <c r="G18" s="1"/>
      <c r="H18" s="1" t="s">
        <v>23</v>
      </c>
      <c r="I18" s="1"/>
      <c r="J18" s="3"/>
      <c r="K18" s="2" t="e">
        <f>ROUND(#REF!+#REF!+#REF!+#REF!+#REF!,5)</f>
        <v>#REF!</v>
      </c>
      <c r="L18" s="3"/>
      <c r="M18" s="2" t="e">
        <f>ROUND((#REF!-K18),5)</f>
        <v>#REF!</v>
      </c>
      <c r="N18" s="3"/>
      <c r="O18" s="15" t="e">
        <f>ROUND(IF(K18=0, IF(#REF!=0, 0, 1),#REF!/ K18),5)</f>
        <v>#REF!</v>
      </c>
    </row>
    <row r="19" spans="1:15" ht="15" thickBot="1" x14ac:dyDescent="0.35">
      <c r="A19" s="1"/>
      <c r="B19" s="1"/>
      <c r="C19" s="1"/>
      <c r="D19" s="1"/>
      <c r="E19" s="1"/>
      <c r="F19" s="1"/>
      <c r="G19" s="1"/>
      <c r="H19" s="1" t="s">
        <v>24</v>
      </c>
      <c r="I19" s="1"/>
      <c r="J19" s="3"/>
      <c r="K19" s="4" t="e">
        <f>ROUND(#REF!+#REF!+#REF!+#REF!+#REF!,5)</f>
        <v>#REF!</v>
      </c>
      <c r="L19" s="3"/>
      <c r="M19" s="4" t="e">
        <f>ROUND((#REF!-K19),5)</f>
        <v>#REF!</v>
      </c>
      <c r="N19" s="3"/>
      <c r="O19" s="16" t="e">
        <f>ROUND(IF(K19=0, IF(#REF!=0, 0, 1),#REF!/ K19),5)</f>
        <v>#REF!</v>
      </c>
    </row>
    <row r="20" spans="1:15" x14ac:dyDescent="0.3">
      <c r="A20" s="1"/>
      <c r="B20" s="1"/>
      <c r="C20" s="1"/>
      <c r="D20" s="1"/>
      <c r="E20" s="1"/>
      <c r="F20" s="1"/>
      <c r="G20" s="1" t="s">
        <v>25</v>
      </c>
      <c r="H20" s="1"/>
      <c r="I20" s="1"/>
      <c r="J20" s="3"/>
      <c r="K20" s="2" t="e">
        <f>ROUND(#REF!+#REF!+#REF!+#REF!+#REF!,5)</f>
        <v>#REF!</v>
      </c>
      <c r="L20" s="3"/>
      <c r="M20" s="2" t="e">
        <f>ROUND((#REF!-K20),5)</f>
        <v>#REF!</v>
      </c>
      <c r="N20" s="3"/>
      <c r="O20" s="15" t="e">
        <f>ROUND(IF(K20=0, IF(#REF!=0, 0, 1),#REF!/ K20),5)</f>
        <v>#REF!</v>
      </c>
    </row>
    <row r="21" spans="1:15" x14ac:dyDescent="0.3">
      <c r="A21" s="1"/>
      <c r="B21" s="1"/>
      <c r="C21" s="1"/>
      <c r="D21" s="1"/>
      <c r="E21" s="1"/>
      <c r="F21" s="1"/>
      <c r="G21" s="1" t="s">
        <v>26</v>
      </c>
      <c r="H21" s="1"/>
      <c r="I21" s="1"/>
      <c r="J21" s="3"/>
      <c r="K21" s="2" t="e">
        <f>ROUND(#REF!+#REF!+#REF!+#REF!+#REF!,5)</f>
        <v>#REF!</v>
      </c>
      <c r="L21" s="3"/>
      <c r="M21" s="2" t="e">
        <f>ROUND((#REF!-K21),5)</f>
        <v>#REF!</v>
      </c>
      <c r="N21" s="3"/>
      <c r="O21" s="15" t="e">
        <f>ROUND(IF(K21=0, IF(#REF!=0, 0, 1),#REF!/ K21),5)</f>
        <v>#REF!</v>
      </c>
    </row>
    <row r="22" spans="1:15" x14ac:dyDescent="0.3">
      <c r="A22" s="1"/>
      <c r="B22" s="1"/>
      <c r="C22" s="1"/>
      <c r="D22" s="1"/>
      <c r="E22" s="1"/>
      <c r="F22" s="1"/>
      <c r="G22" s="1" t="s">
        <v>199</v>
      </c>
      <c r="H22" s="1"/>
      <c r="I22" s="1"/>
      <c r="J22" s="3"/>
      <c r="K22" s="2" t="e">
        <f>ROUND(#REF!+#REF!+#REF!+#REF!+#REF!,5)</f>
        <v>#REF!</v>
      </c>
      <c r="L22" s="3"/>
      <c r="M22" s="2" t="e">
        <f>ROUND((#REF!-K22),5)</f>
        <v>#REF!</v>
      </c>
      <c r="N22" s="3"/>
      <c r="O22" s="15" t="e">
        <f>ROUND(IF(K22=0, IF(#REF!=0, 0, 1),#REF!/ K22),5)</f>
        <v>#REF!</v>
      </c>
    </row>
    <row r="23" spans="1:15" x14ac:dyDescent="0.3">
      <c r="A23" s="1"/>
      <c r="B23" s="1"/>
      <c r="C23" s="1"/>
      <c r="D23" s="1"/>
      <c r="E23" s="1"/>
      <c r="F23" s="1"/>
      <c r="G23" s="1" t="s">
        <v>200</v>
      </c>
      <c r="H23" s="1"/>
      <c r="I23" s="1"/>
      <c r="J23" s="3"/>
      <c r="K23" s="2" t="e">
        <f>ROUND(#REF!+#REF!+#REF!+#REF!+#REF!,5)</f>
        <v>#REF!</v>
      </c>
      <c r="L23" s="3"/>
      <c r="M23" s="2" t="e">
        <f>ROUND((#REF!-K23),5)</f>
        <v>#REF!</v>
      </c>
      <c r="N23" s="3"/>
      <c r="O23" s="15" t="e">
        <f>ROUND(IF(K23=0, IF(#REF!=0, 0, 1),#REF!/ K23),5)</f>
        <v>#REF!</v>
      </c>
    </row>
    <row r="24" spans="1:15" x14ac:dyDescent="0.3">
      <c r="A24" s="1"/>
      <c r="B24" s="1"/>
      <c r="C24" s="1"/>
      <c r="D24" s="1"/>
      <c r="E24" s="1"/>
      <c r="F24" s="1"/>
      <c r="G24" s="1" t="s">
        <v>201</v>
      </c>
      <c r="H24" s="1"/>
      <c r="I24" s="1"/>
      <c r="J24" s="3"/>
      <c r="K24" s="2" t="e">
        <f>ROUND(#REF!+#REF!+#REF!+#REF!+#REF!,5)</f>
        <v>#REF!</v>
      </c>
      <c r="L24" s="3"/>
      <c r="M24" s="2" t="e">
        <f>ROUND((#REF!-K24),5)</f>
        <v>#REF!</v>
      </c>
      <c r="N24" s="3"/>
      <c r="O24" s="15" t="e">
        <f>ROUND(IF(K24=0, IF(#REF!=0, 0, 1),#REF!/ K24),5)</f>
        <v>#REF!</v>
      </c>
    </row>
    <row r="25" spans="1:15" x14ac:dyDescent="0.3">
      <c r="A25" s="1"/>
      <c r="B25" s="1"/>
      <c r="C25" s="1"/>
      <c r="D25" s="1"/>
      <c r="E25" s="1"/>
      <c r="F25" s="1"/>
      <c r="G25" s="1" t="s">
        <v>202</v>
      </c>
      <c r="H25" s="1"/>
      <c r="I25" s="1"/>
      <c r="J25" s="3"/>
      <c r="K25" s="2" t="e">
        <f>ROUND(#REF!+#REF!+#REF!+#REF!+#REF!,5)</f>
        <v>#REF!</v>
      </c>
      <c r="L25" s="3"/>
      <c r="M25" s="2" t="e">
        <f>ROUND((#REF!-K25),5)</f>
        <v>#REF!</v>
      </c>
      <c r="N25" s="3"/>
      <c r="O25" s="15" t="e">
        <f>ROUND(IF(K25=0, IF(#REF!=0, 0, 1),#REF!/ K25),5)</f>
        <v>#REF!</v>
      </c>
    </row>
    <row r="26" spans="1:15" ht="15" thickBot="1" x14ac:dyDescent="0.35">
      <c r="A26" s="1"/>
      <c r="B26" s="1"/>
      <c r="C26" s="1"/>
      <c r="D26" s="1"/>
      <c r="E26" s="1"/>
      <c r="F26" s="1"/>
      <c r="G26" s="1" t="s">
        <v>203</v>
      </c>
      <c r="H26" s="1"/>
      <c r="I26" s="1"/>
      <c r="J26" s="3"/>
      <c r="K26" s="4" t="e">
        <f>ROUND(#REF!+#REF!+#REF!+#REF!+#REF!,5)</f>
        <v>#REF!</v>
      </c>
      <c r="L26" s="3"/>
      <c r="M26" s="4" t="e">
        <f>ROUND((#REF!-K26),5)</f>
        <v>#REF!</v>
      </c>
      <c r="N26" s="3"/>
      <c r="O26" s="16" t="e">
        <f>ROUND(IF(K26=0, IF(#REF!=0, 0, 1),#REF!/ K26),5)</f>
        <v>#REF!</v>
      </c>
    </row>
    <row r="27" spans="1:15" x14ac:dyDescent="0.3">
      <c r="A27" s="1"/>
      <c r="B27" s="1"/>
      <c r="C27" s="1"/>
      <c r="D27" s="1"/>
      <c r="E27" s="1"/>
      <c r="F27" s="1" t="s">
        <v>27</v>
      </c>
      <c r="G27" s="1"/>
      <c r="H27" s="1"/>
      <c r="I27" s="1"/>
      <c r="J27" s="3"/>
      <c r="K27" s="2" t="e">
        <f>ROUND(#REF!+#REF!+#REF!+#REF!+#REF!,5)</f>
        <v>#REF!</v>
      </c>
      <c r="L27" s="3"/>
      <c r="M27" s="2" t="e">
        <f>ROUND((#REF!-K27),5)</f>
        <v>#REF!</v>
      </c>
      <c r="N27" s="3"/>
      <c r="O27" s="15" t="e">
        <f>ROUND(IF(K27=0, IF(#REF!=0, 0, 1),#REF!/ K27),5)</f>
        <v>#REF!</v>
      </c>
    </row>
    <row r="28" spans="1:15" x14ac:dyDescent="0.3">
      <c r="A28" s="1"/>
      <c r="B28" s="1"/>
      <c r="C28" s="1"/>
      <c r="D28" s="1"/>
      <c r="E28" s="1"/>
      <c r="F28" s="1" t="s">
        <v>28</v>
      </c>
      <c r="G28" s="1"/>
      <c r="H28" s="1"/>
      <c r="I28" s="1"/>
      <c r="J28" s="3"/>
      <c r="K28" s="2"/>
      <c r="L28" s="3"/>
      <c r="M28" s="2"/>
      <c r="N28" s="3"/>
      <c r="O28" s="15"/>
    </row>
    <row r="29" spans="1:15" x14ac:dyDescent="0.3">
      <c r="A29" s="1"/>
      <c r="B29" s="1"/>
      <c r="C29" s="1"/>
      <c r="D29" s="1"/>
      <c r="E29" s="1"/>
      <c r="F29" s="1"/>
      <c r="G29" s="1" t="s">
        <v>204</v>
      </c>
      <c r="H29" s="1"/>
      <c r="I29" s="1"/>
      <c r="J29" s="3"/>
      <c r="K29" s="2" t="e">
        <f>ROUND(#REF!+#REF!+#REF!+#REF!+#REF!,5)</f>
        <v>#REF!</v>
      </c>
      <c r="L29" s="3"/>
      <c r="M29" s="2" t="e">
        <f>ROUND((#REF!-K29),5)</f>
        <v>#REF!</v>
      </c>
      <c r="N29" s="3"/>
      <c r="O29" s="15" t="e">
        <f>ROUND(IF(K29=0, IF(#REF!=0, 0, 1),#REF!/ K29),5)</f>
        <v>#REF!</v>
      </c>
    </row>
    <row r="30" spans="1:15" x14ac:dyDescent="0.3">
      <c r="A30" s="1"/>
      <c r="B30" s="1"/>
      <c r="C30" s="1"/>
      <c r="D30" s="1"/>
      <c r="E30" s="1"/>
      <c r="F30" s="1"/>
      <c r="G30" s="1" t="s">
        <v>29</v>
      </c>
      <c r="H30" s="1"/>
      <c r="I30" s="1"/>
      <c r="J30" s="3"/>
      <c r="K30" s="2" t="e">
        <f>ROUND(#REF!+#REF!+#REF!+#REF!+#REF!,5)</f>
        <v>#REF!</v>
      </c>
      <c r="L30" s="3"/>
      <c r="M30" s="2" t="e">
        <f>ROUND((#REF!-K30),5)</f>
        <v>#REF!</v>
      </c>
      <c r="N30" s="3"/>
      <c r="O30" s="15" t="e">
        <f>ROUND(IF(K30=0, IF(#REF!=0, 0, 1),#REF!/ K30),5)</f>
        <v>#REF!</v>
      </c>
    </row>
    <row r="31" spans="1:15" x14ac:dyDescent="0.3">
      <c r="A31" s="1"/>
      <c r="B31" s="1"/>
      <c r="C31" s="1"/>
      <c r="D31" s="1"/>
      <c r="E31" s="1"/>
      <c r="F31" s="1"/>
      <c r="G31" s="1" t="s">
        <v>205</v>
      </c>
      <c r="H31" s="1"/>
      <c r="I31" s="1"/>
      <c r="J31" s="3"/>
      <c r="K31" s="2" t="e">
        <f>ROUND(#REF!+#REF!+#REF!+#REF!+#REF!,5)</f>
        <v>#REF!</v>
      </c>
      <c r="L31" s="3"/>
      <c r="M31" s="2" t="e">
        <f>ROUND((#REF!-K31),5)</f>
        <v>#REF!</v>
      </c>
      <c r="N31" s="3"/>
      <c r="O31" s="15" t="e">
        <f>ROUND(IF(K31=0, IF(#REF!=0, 0, 1),#REF!/ K31),5)</f>
        <v>#REF!</v>
      </c>
    </row>
    <row r="32" spans="1:15" x14ac:dyDescent="0.3">
      <c r="A32" s="1"/>
      <c r="B32" s="1"/>
      <c r="C32" s="1"/>
      <c r="D32" s="1"/>
      <c r="E32" s="1"/>
      <c r="F32" s="1"/>
      <c r="G32" s="1" t="s">
        <v>30</v>
      </c>
      <c r="H32" s="1"/>
      <c r="I32" s="1"/>
      <c r="J32" s="3"/>
      <c r="K32" s="2" t="e">
        <f>ROUND(#REF!+#REF!+#REF!+#REF!+#REF!,5)</f>
        <v>#REF!</v>
      </c>
      <c r="L32" s="3"/>
      <c r="M32" s="2" t="e">
        <f>ROUND((#REF!-K32),5)</f>
        <v>#REF!</v>
      </c>
      <c r="N32" s="3"/>
      <c r="O32" s="15" t="e">
        <f>ROUND(IF(K32=0, IF(#REF!=0, 0, 1),#REF!/ K32),5)</f>
        <v>#REF!</v>
      </c>
    </row>
    <row r="33" spans="1:15" x14ac:dyDescent="0.3">
      <c r="A33" s="1"/>
      <c r="B33" s="1"/>
      <c r="C33" s="1"/>
      <c r="D33" s="1"/>
      <c r="E33" s="1"/>
      <c r="F33" s="1"/>
      <c r="G33" s="1" t="s">
        <v>206</v>
      </c>
      <c r="H33" s="1"/>
      <c r="I33" s="1"/>
      <c r="J33" s="3"/>
      <c r="K33" s="2" t="e">
        <f>ROUND(#REF!+#REF!+#REF!+#REF!+#REF!,5)</f>
        <v>#REF!</v>
      </c>
      <c r="L33" s="3"/>
      <c r="M33" s="2" t="e">
        <f>ROUND((#REF!-K33),5)</f>
        <v>#REF!</v>
      </c>
      <c r="N33" s="3"/>
      <c r="O33" s="15" t="e">
        <f>ROUND(IF(K33=0, IF(#REF!=0, 0, 1),#REF!/ K33),5)</f>
        <v>#REF!</v>
      </c>
    </row>
    <row r="34" spans="1:15" x14ac:dyDescent="0.3">
      <c r="A34" s="1"/>
      <c r="B34" s="1"/>
      <c r="C34" s="1"/>
      <c r="D34" s="1"/>
      <c r="E34" s="1"/>
      <c r="F34" s="1"/>
      <c r="G34" s="1" t="s">
        <v>31</v>
      </c>
      <c r="H34" s="1"/>
      <c r="I34" s="1"/>
      <c r="J34" s="3"/>
      <c r="K34" s="2" t="e">
        <f>ROUND(#REF!+#REF!+#REF!+#REF!+#REF!,5)</f>
        <v>#REF!</v>
      </c>
      <c r="L34" s="3"/>
      <c r="M34" s="2" t="e">
        <f>ROUND((#REF!-K34),5)</f>
        <v>#REF!</v>
      </c>
      <c r="N34" s="3"/>
      <c r="O34" s="15" t="e">
        <f>ROUND(IF(K34=0, IF(#REF!=0, 0, 1),#REF!/ K34),5)</f>
        <v>#REF!</v>
      </c>
    </row>
    <row r="35" spans="1:15" x14ac:dyDescent="0.3">
      <c r="A35" s="1"/>
      <c r="B35" s="1"/>
      <c r="C35" s="1"/>
      <c r="D35" s="1"/>
      <c r="E35" s="1"/>
      <c r="F35" s="1"/>
      <c r="G35" s="1" t="s">
        <v>32</v>
      </c>
      <c r="H35" s="1"/>
      <c r="I35" s="1"/>
      <c r="J35" s="3"/>
      <c r="K35" s="2" t="e">
        <f>ROUND(#REF!+#REF!+#REF!+#REF!+#REF!,5)</f>
        <v>#REF!</v>
      </c>
      <c r="L35" s="3"/>
      <c r="M35" s="2" t="e">
        <f>ROUND((#REF!-K35),5)</f>
        <v>#REF!</v>
      </c>
      <c r="N35" s="3"/>
      <c r="O35" s="15" t="e">
        <f>ROUND(IF(K35=0, IF(#REF!=0, 0, 1),#REF!/ K35),5)</f>
        <v>#REF!</v>
      </c>
    </row>
    <row r="36" spans="1:15" x14ac:dyDescent="0.3">
      <c r="A36" s="1"/>
      <c r="B36" s="1"/>
      <c r="C36" s="1"/>
      <c r="D36" s="1"/>
      <c r="E36" s="1"/>
      <c r="F36" s="1"/>
      <c r="G36" s="1" t="s">
        <v>207</v>
      </c>
      <c r="H36" s="1"/>
      <c r="I36" s="1"/>
      <c r="J36" s="3"/>
      <c r="K36" s="2" t="e">
        <f>ROUND(#REF!+#REF!+#REF!+#REF!+#REF!,5)</f>
        <v>#REF!</v>
      </c>
      <c r="L36" s="3"/>
      <c r="M36" s="2" t="e">
        <f>ROUND((#REF!-K36),5)</f>
        <v>#REF!</v>
      </c>
      <c r="N36" s="3"/>
      <c r="O36" s="15" t="e">
        <f>ROUND(IF(K36=0, IF(#REF!=0, 0, 1),#REF!/ K36),5)</f>
        <v>#REF!</v>
      </c>
    </row>
    <row r="37" spans="1:15" ht="15" thickBot="1" x14ac:dyDescent="0.35">
      <c r="A37" s="1"/>
      <c r="B37" s="1"/>
      <c r="C37" s="1"/>
      <c r="D37" s="1"/>
      <c r="E37" s="1"/>
      <c r="F37" s="1"/>
      <c r="G37" s="1" t="s">
        <v>33</v>
      </c>
      <c r="H37" s="1"/>
      <c r="I37" s="1"/>
      <c r="J37" s="3"/>
      <c r="K37" s="4" t="e">
        <f>ROUND(#REF!+#REF!+#REF!+#REF!+#REF!,5)</f>
        <v>#REF!</v>
      </c>
      <c r="L37" s="3"/>
      <c r="M37" s="4" t="e">
        <f>ROUND((#REF!-K37),5)</f>
        <v>#REF!</v>
      </c>
      <c r="N37" s="3"/>
      <c r="O37" s="16" t="e">
        <f>ROUND(IF(K37=0, IF(#REF!=0, 0, 1),#REF!/ K37),5)</f>
        <v>#REF!</v>
      </c>
    </row>
    <row r="38" spans="1:15" x14ac:dyDescent="0.3">
      <c r="A38" s="1"/>
      <c r="B38" s="1"/>
      <c r="C38" s="1"/>
      <c r="D38" s="1"/>
      <c r="E38" s="1"/>
      <c r="F38" s="1" t="s">
        <v>34</v>
      </c>
      <c r="G38" s="1"/>
      <c r="H38" s="1"/>
      <c r="I38" s="1"/>
      <c r="J38" s="3"/>
      <c r="K38" s="2" t="e">
        <f>ROUND(#REF!+#REF!+#REF!+#REF!+#REF!,5)</f>
        <v>#REF!</v>
      </c>
      <c r="L38" s="3"/>
      <c r="M38" s="2" t="e">
        <f>ROUND((#REF!-K38),5)</f>
        <v>#REF!</v>
      </c>
      <c r="N38" s="3"/>
      <c r="O38" s="15" t="e">
        <f>ROUND(IF(K38=0, IF(#REF!=0, 0, 1),#REF!/ K38),5)</f>
        <v>#REF!</v>
      </c>
    </row>
    <row r="39" spans="1:15" x14ac:dyDescent="0.3">
      <c r="A39" s="1"/>
      <c r="B39" s="1"/>
      <c r="C39" s="1"/>
      <c r="D39" s="1"/>
      <c r="E39" s="1"/>
      <c r="F39" s="1" t="s">
        <v>208</v>
      </c>
      <c r="G39" s="1"/>
      <c r="H39" s="1"/>
      <c r="I39" s="1"/>
      <c r="J39" s="3"/>
      <c r="K39" s="2" t="e">
        <f>ROUND(#REF!+#REF!+#REF!+#REF!+#REF!,5)</f>
        <v>#REF!</v>
      </c>
      <c r="L39" s="3"/>
      <c r="M39" s="2" t="e">
        <f>ROUND((#REF!-K39),5)</f>
        <v>#REF!</v>
      </c>
      <c r="N39" s="3"/>
      <c r="O39" s="15" t="e">
        <f>ROUND(IF(K39=0, IF(#REF!=0, 0, 1),#REF!/ K39),5)</f>
        <v>#REF!</v>
      </c>
    </row>
    <row r="40" spans="1:15" x14ac:dyDescent="0.3">
      <c r="A40" s="1"/>
      <c r="B40" s="1"/>
      <c r="C40" s="1"/>
      <c r="D40" s="1"/>
      <c r="E40" s="1"/>
      <c r="F40" s="1" t="s">
        <v>209</v>
      </c>
      <c r="G40" s="1"/>
      <c r="H40" s="1"/>
      <c r="I40" s="1"/>
      <c r="J40" s="3"/>
      <c r="K40" s="2" t="e">
        <f>ROUND(#REF!+#REF!+#REF!+#REF!+#REF!,5)</f>
        <v>#REF!</v>
      </c>
      <c r="L40" s="3"/>
      <c r="M40" s="2" t="e">
        <f>ROUND((#REF!-K40),5)</f>
        <v>#REF!</v>
      </c>
      <c r="N40" s="3"/>
      <c r="O40" s="15" t="e">
        <f>ROUND(IF(K40=0, IF(#REF!=0, 0, 1),#REF!/ K40),5)</f>
        <v>#REF!</v>
      </c>
    </row>
    <row r="41" spans="1:15" x14ac:dyDescent="0.3">
      <c r="A41" s="1"/>
      <c r="B41" s="1"/>
      <c r="C41" s="1"/>
      <c r="D41" s="1"/>
      <c r="E41" s="1"/>
      <c r="F41" s="1" t="s">
        <v>35</v>
      </c>
      <c r="G41" s="1"/>
      <c r="H41" s="1"/>
      <c r="I41" s="1"/>
      <c r="J41" s="3"/>
      <c r="K41" s="2" t="e">
        <f>ROUND(#REF!+#REF!+#REF!+#REF!+#REF!,5)</f>
        <v>#REF!</v>
      </c>
      <c r="L41" s="3"/>
      <c r="M41" s="2" t="e">
        <f>ROUND((#REF!-K41),5)</f>
        <v>#REF!</v>
      </c>
      <c r="N41" s="3"/>
      <c r="O41" s="15" t="e">
        <f>ROUND(IF(K41=0, IF(#REF!=0, 0, 1),#REF!/ K41),5)</f>
        <v>#REF!</v>
      </c>
    </row>
    <row r="42" spans="1:15" x14ac:dyDescent="0.3">
      <c r="A42" s="1"/>
      <c r="B42" s="1"/>
      <c r="C42" s="1"/>
      <c r="D42" s="1"/>
      <c r="E42" s="1"/>
      <c r="F42" s="1" t="s">
        <v>36</v>
      </c>
      <c r="G42" s="1"/>
      <c r="H42" s="1"/>
      <c r="I42" s="1"/>
      <c r="J42" s="3"/>
      <c r="K42" s="2"/>
      <c r="L42" s="3"/>
      <c r="M42" s="2"/>
      <c r="N42" s="3"/>
      <c r="O42" s="15"/>
    </row>
    <row r="43" spans="1:15" x14ac:dyDescent="0.3">
      <c r="A43" s="1"/>
      <c r="B43" s="1"/>
      <c r="C43" s="1"/>
      <c r="D43" s="1"/>
      <c r="E43" s="1"/>
      <c r="F43" s="1"/>
      <c r="G43" s="1" t="s">
        <v>210</v>
      </c>
      <c r="H43" s="1"/>
      <c r="I43" s="1"/>
      <c r="J43" s="3"/>
      <c r="K43" s="2" t="e">
        <f>ROUND(#REF!+#REF!+#REF!+#REF!+#REF!,5)</f>
        <v>#REF!</v>
      </c>
      <c r="L43" s="3"/>
      <c r="M43" s="2" t="e">
        <f>ROUND((#REF!-K43),5)</f>
        <v>#REF!</v>
      </c>
      <c r="N43" s="3"/>
      <c r="O43" s="15" t="e">
        <f>ROUND(IF(K43=0, IF(#REF!=0, 0, 1),#REF!/ K43),5)</f>
        <v>#REF!</v>
      </c>
    </row>
    <row r="44" spans="1:15" x14ac:dyDescent="0.3">
      <c r="A44" s="1"/>
      <c r="B44" s="1"/>
      <c r="C44" s="1"/>
      <c r="D44" s="1"/>
      <c r="E44" s="1"/>
      <c r="F44" s="1"/>
      <c r="G44" s="1" t="s">
        <v>211</v>
      </c>
      <c r="H44" s="1"/>
      <c r="I44" s="1"/>
      <c r="J44" s="3"/>
      <c r="K44" s="2" t="e">
        <f>ROUND(#REF!+#REF!+#REF!+#REF!+#REF!,5)</f>
        <v>#REF!</v>
      </c>
      <c r="L44" s="3"/>
      <c r="M44" s="2" t="e">
        <f>ROUND((#REF!-K44),5)</f>
        <v>#REF!</v>
      </c>
      <c r="N44" s="3"/>
      <c r="O44" s="15" t="e">
        <f>ROUND(IF(K44=0, IF(#REF!=0, 0, 1),#REF!/ K44),5)</f>
        <v>#REF!</v>
      </c>
    </row>
    <row r="45" spans="1:15" x14ac:dyDescent="0.3">
      <c r="A45" s="1"/>
      <c r="B45" s="1"/>
      <c r="C45" s="1"/>
      <c r="D45" s="1"/>
      <c r="E45" s="1"/>
      <c r="F45" s="1"/>
      <c r="G45" s="1" t="s">
        <v>37</v>
      </c>
      <c r="H45" s="1"/>
      <c r="I45" s="1"/>
      <c r="J45" s="3"/>
      <c r="K45" s="2" t="e">
        <f>ROUND(#REF!+#REF!+#REF!+#REF!+#REF!,5)</f>
        <v>#REF!</v>
      </c>
      <c r="L45" s="3"/>
      <c r="M45" s="2" t="e">
        <f>ROUND((#REF!-K45),5)</f>
        <v>#REF!</v>
      </c>
      <c r="N45" s="3"/>
      <c r="O45" s="15" t="e">
        <f>ROUND(IF(K45=0, IF(#REF!=0, 0, 1),#REF!/ K45),5)</f>
        <v>#REF!</v>
      </c>
    </row>
    <row r="46" spans="1:15" x14ac:dyDescent="0.3">
      <c r="A46" s="1"/>
      <c r="B46" s="1"/>
      <c r="C46" s="1"/>
      <c r="D46" s="1"/>
      <c r="E46" s="1"/>
      <c r="F46" s="1"/>
      <c r="G46" s="1" t="s">
        <v>38</v>
      </c>
      <c r="H46" s="1"/>
      <c r="I46" s="1"/>
      <c r="J46" s="3"/>
      <c r="K46" s="2" t="e">
        <f>ROUND(#REF!+#REF!+#REF!+#REF!+#REF!,5)</f>
        <v>#REF!</v>
      </c>
      <c r="L46" s="3"/>
      <c r="M46" s="2" t="e">
        <f>ROUND((#REF!-K46),5)</f>
        <v>#REF!</v>
      </c>
      <c r="N46" s="3"/>
      <c r="O46" s="15" t="e">
        <f>ROUND(IF(K46=0, IF(#REF!=0, 0, 1),#REF!/ K46),5)</f>
        <v>#REF!</v>
      </c>
    </row>
    <row r="47" spans="1:15" x14ac:dyDescent="0.3">
      <c r="A47" s="1"/>
      <c r="B47" s="1"/>
      <c r="C47" s="1"/>
      <c r="D47" s="1"/>
      <c r="E47" s="1"/>
      <c r="F47" s="1"/>
      <c r="G47" s="1" t="s">
        <v>39</v>
      </c>
      <c r="H47" s="1"/>
      <c r="I47" s="1"/>
      <c r="J47" s="3"/>
      <c r="K47" s="2"/>
      <c r="L47" s="3"/>
      <c r="M47" s="2"/>
      <c r="N47" s="3"/>
      <c r="O47" s="15"/>
    </row>
    <row r="48" spans="1:15" x14ac:dyDescent="0.3">
      <c r="A48" s="1"/>
      <c r="B48" s="1"/>
      <c r="C48" s="1"/>
      <c r="D48" s="1"/>
      <c r="E48" s="1"/>
      <c r="F48" s="1"/>
      <c r="G48" s="1"/>
      <c r="H48" s="1" t="s">
        <v>142</v>
      </c>
      <c r="I48" s="1"/>
      <c r="J48" s="3"/>
      <c r="K48" s="2" t="e">
        <f>ROUND(#REF!+#REF!+#REF!+#REF!+#REF!,5)</f>
        <v>#REF!</v>
      </c>
      <c r="L48" s="3"/>
      <c r="M48" s="2" t="e">
        <f>ROUND((#REF!-K48),5)</f>
        <v>#REF!</v>
      </c>
      <c r="N48" s="3"/>
      <c r="O48" s="15" t="e">
        <f>ROUND(IF(K48=0, IF(#REF!=0, 0, 1),#REF!/ K48),5)</f>
        <v>#REF!</v>
      </c>
    </row>
    <row r="49" spans="1:15" x14ac:dyDescent="0.3">
      <c r="A49" s="1"/>
      <c r="B49" s="1"/>
      <c r="C49" s="1"/>
      <c r="D49" s="1"/>
      <c r="E49" s="1"/>
      <c r="F49" s="1"/>
      <c r="G49" s="1"/>
      <c r="H49" s="1" t="s">
        <v>40</v>
      </c>
      <c r="I49" s="1"/>
      <c r="J49" s="3"/>
      <c r="K49" s="2" t="e">
        <f>ROUND(#REF!+#REF!+#REF!+#REF!+#REF!,5)</f>
        <v>#REF!</v>
      </c>
      <c r="L49" s="3"/>
      <c r="M49" s="2" t="e">
        <f>ROUND((#REF!-K49),5)</f>
        <v>#REF!</v>
      </c>
      <c r="N49" s="3"/>
      <c r="O49" s="15" t="e">
        <f>ROUND(IF(K49=0, IF(#REF!=0, 0, 1),#REF!/ K49),5)</f>
        <v>#REF!</v>
      </c>
    </row>
    <row r="50" spans="1:15" x14ac:dyDescent="0.3">
      <c r="A50" s="1"/>
      <c r="B50" s="1"/>
      <c r="C50" s="1"/>
      <c r="D50" s="1"/>
      <c r="E50" s="1"/>
      <c r="F50" s="1"/>
      <c r="G50" s="1"/>
      <c r="H50" s="1" t="s">
        <v>212</v>
      </c>
      <c r="I50" s="1"/>
      <c r="J50" s="3"/>
      <c r="K50" s="2" t="e">
        <f>ROUND(#REF!+#REF!+#REF!+#REF!+#REF!,5)</f>
        <v>#REF!</v>
      </c>
      <c r="L50" s="3"/>
      <c r="M50" s="2" t="e">
        <f>ROUND((#REF!-K50),5)</f>
        <v>#REF!</v>
      </c>
      <c r="N50" s="3"/>
      <c r="O50" s="15" t="e">
        <f>ROUND(IF(K50=0, IF(#REF!=0, 0, 1),#REF!/ K50),5)</f>
        <v>#REF!</v>
      </c>
    </row>
    <row r="51" spans="1:15" x14ac:dyDescent="0.3">
      <c r="A51" s="1"/>
      <c r="B51" s="1"/>
      <c r="C51" s="1"/>
      <c r="D51" s="1"/>
      <c r="E51" s="1"/>
      <c r="F51" s="1"/>
      <c r="G51" s="1"/>
      <c r="H51" s="1" t="s">
        <v>41</v>
      </c>
      <c r="I51" s="1"/>
      <c r="J51" s="3"/>
      <c r="K51" s="2" t="e">
        <f>ROUND(#REF!+#REF!+#REF!+#REF!+#REF!,5)</f>
        <v>#REF!</v>
      </c>
      <c r="L51" s="3"/>
      <c r="M51" s="2" t="e">
        <f>ROUND((#REF!-K51),5)</f>
        <v>#REF!</v>
      </c>
      <c r="N51" s="3"/>
      <c r="O51" s="15" t="e">
        <f>ROUND(IF(K51=0, IF(#REF!=0, 0, 1),#REF!/ K51),5)</f>
        <v>#REF!</v>
      </c>
    </row>
    <row r="52" spans="1:15" ht="15" thickBot="1" x14ac:dyDescent="0.35">
      <c r="A52" s="1"/>
      <c r="B52" s="1"/>
      <c r="C52" s="1"/>
      <c r="D52" s="1"/>
      <c r="E52" s="1"/>
      <c r="F52" s="1"/>
      <c r="G52" s="1"/>
      <c r="H52" s="1" t="s">
        <v>213</v>
      </c>
      <c r="I52" s="1"/>
      <c r="J52" s="3"/>
      <c r="K52" s="4" t="e">
        <f>ROUND(#REF!+#REF!+#REF!+#REF!+#REF!,5)</f>
        <v>#REF!</v>
      </c>
      <c r="L52" s="3"/>
      <c r="M52" s="4" t="e">
        <f>ROUND((#REF!-K52),5)</f>
        <v>#REF!</v>
      </c>
      <c r="N52" s="3"/>
      <c r="O52" s="16" t="e">
        <f>ROUND(IF(K52=0, IF(#REF!=0, 0, 1),#REF!/ K52),5)</f>
        <v>#REF!</v>
      </c>
    </row>
    <row r="53" spans="1:15" x14ac:dyDescent="0.3">
      <c r="A53" s="1"/>
      <c r="B53" s="1"/>
      <c r="C53" s="1"/>
      <c r="D53" s="1"/>
      <c r="E53" s="1"/>
      <c r="F53" s="1"/>
      <c r="G53" s="1" t="s">
        <v>42</v>
      </c>
      <c r="H53" s="1"/>
      <c r="I53" s="1"/>
      <c r="J53" s="3"/>
      <c r="K53" s="2" t="e">
        <f>ROUND(#REF!+#REF!+#REF!+#REF!+#REF!,5)</f>
        <v>#REF!</v>
      </c>
      <c r="L53" s="3"/>
      <c r="M53" s="2" t="e">
        <f>ROUND((#REF!-K53),5)</f>
        <v>#REF!</v>
      </c>
      <c r="N53" s="3"/>
      <c r="O53" s="15" t="e">
        <f>ROUND(IF(K53=0, IF(#REF!=0, 0, 1),#REF!/ K53),5)</f>
        <v>#REF!</v>
      </c>
    </row>
    <row r="54" spans="1:15" x14ac:dyDescent="0.3">
      <c r="A54" s="1"/>
      <c r="B54" s="1"/>
      <c r="C54" s="1"/>
      <c r="D54" s="1"/>
      <c r="E54" s="1"/>
      <c r="F54" s="1"/>
      <c r="G54" s="1" t="s">
        <v>214</v>
      </c>
      <c r="H54" s="1"/>
      <c r="I54" s="1"/>
      <c r="J54" s="3"/>
      <c r="K54" s="2" t="e">
        <f>ROUND(#REF!+#REF!+#REF!+#REF!+#REF!,5)</f>
        <v>#REF!</v>
      </c>
      <c r="L54" s="3"/>
      <c r="M54" s="2" t="e">
        <f>ROUND((#REF!-K54),5)</f>
        <v>#REF!</v>
      </c>
      <c r="N54" s="3"/>
      <c r="O54" s="15" t="e">
        <f>ROUND(IF(K54=0, IF(#REF!=0, 0, 1),#REF!/ K54),5)</f>
        <v>#REF!</v>
      </c>
    </row>
    <row r="55" spans="1:15" x14ac:dyDescent="0.3">
      <c r="A55" s="1"/>
      <c r="B55" s="1"/>
      <c r="C55" s="1"/>
      <c r="D55" s="1"/>
      <c r="E55" s="1"/>
      <c r="F55" s="1"/>
      <c r="G55" s="1" t="s">
        <v>43</v>
      </c>
      <c r="H55" s="1"/>
      <c r="I55" s="1"/>
      <c r="J55" s="3"/>
      <c r="K55" s="2" t="e">
        <f>ROUND(#REF!+#REF!+#REF!+#REF!+#REF!,5)</f>
        <v>#REF!</v>
      </c>
      <c r="L55" s="3"/>
      <c r="M55" s="2" t="e">
        <f>ROUND((#REF!-K55),5)</f>
        <v>#REF!</v>
      </c>
      <c r="N55" s="3"/>
      <c r="O55" s="15" t="e">
        <f>ROUND(IF(K55=0, IF(#REF!=0, 0, 1),#REF!/ K55),5)</f>
        <v>#REF!</v>
      </c>
    </row>
    <row r="56" spans="1:15" x14ac:dyDescent="0.3">
      <c r="A56" s="1"/>
      <c r="B56" s="1"/>
      <c r="C56" s="1"/>
      <c r="D56" s="1"/>
      <c r="E56" s="1"/>
      <c r="F56" s="1"/>
      <c r="G56" s="1" t="s">
        <v>44</v>
      </c>
      <c r="H56" s="1"/>
      <c r="I56" s="1"/>
      <c r="J56" s="3"/>
      <c r="K56" s="2" t="e">
        <f>ROUND(#REF!+#REF!+#REF!+#REF!+#REF!,5)</f>
        <v>#REF!</v>
      </c>
      <c r="L56" s="3"/>
      <c r="M56" s="2" t="e">
        <f>ROUND((#REF!-K56),5)</f>
        <v>#REF!</v>
      </c>
      <c r="N56" s="3"/>
      <c r="O56" s="15" t="e">
        <f>ROUND(IF(K56=0, IF(#REF!=0, 0, 1),#REF!/ K56),5)</f>
        <v>#REF!</v>
      </c>
    </row>
    <row r="57" spans="1:15" x14ac:dyDescent="0.3">
      <c r="A57" s="1"/>
      <c r="B57" s="1"/>
      <c r="C57" s="1"/>
      <c r="D57" s="1"/>
      <c r="E57" s="1"/>
      <c r="F57" s="1"/>
      <c r="G57" s="1" t="s">
        <v>215</v>
      </c>
      <c r="H57" s="1"/>
      <c r="I57" s="1"/>
      <c r="J57" s="3"/>
      <c r="K57" s="2" t="e">
        <f>ROUND(#REF!+#REF!+#REF!+#REF!+#REF!,5)</f>
        <v>#REF!</v>
      </c>
      <c r="L57" s="3"/>
      <c r="M57" s="2" t="e">
        <f>ROUND((#REF!-K57),5)</f>
        <v>#REF!</v>
      </c>
      <c r="N57" s="3"/>
      <c r="O57" s="15" t="e">
        <f>ROUND(IF(K57=0, IF(#REF!=0, 0, 1),#REF!/ K57),5)</f>
        <v>#REF!</v>
      </c>
    </row>
    <row r="58" spans="1:15" x14ac:dyDescent="0.3">
      <c r="A58" s="1"/>
      <c r="B58" s="1"/>
      <c r="C58" s="1"/>
      <c r="D58" s="1"/>
      <c r="E58" s="1"/>
      <c r="F58" s="1"/>
      <c r="G58" s="1" t="s">
        <v>143</v>
      </c>
      <c r="H58" s="1"/>
      <c r="I58" s="1"/>
      <c r="J58" s="3"/>
      <c r="K58" s="2" t="e">
        <f>ROUND(#REF!+#REF!+#REF!+#REF!+#REF!,5)</f>
        <v>#REF!</v>
      </c>
      <c r="L58" s="3"/>
      <c r="M58" s="2" t="e">
        <f>ROUND((#REF!-K58),5)</f>
        <v>#REF!</v>
      </c>
      <c r="N58" s="3"/>
      <c r="O58" s="15" t="e">
        <f>ROUND(IF(K58=0, IF(#REF!=0, 0, 1),#REF!/ K58),5)</f>
        <v>#REF!</v>
      </c>
    </row>
    <row r="59" spans="1:15" x14ac:dyDescent="0.3">
      <c r="A59" s="1"/>
      <c r="B59" s="1"/>
      <c r="C59" s="1"/>
      <c r="D59" s="1"/>
      <c r="E59" s="1"/>
      <c r="F59" s="1"/>
      <c r="G59" s="1" t="s">
        <v>216</v>
      </c>
      <c r="H59" s="1"/>
      <c r="I59" s="1"/>
      <c r="J59" s="3"/>
      <c r="K59" s="2" t="e">
        <f>ROUND(#REF!+#REF!+#REF!+#REF!+#REF!,5)</f>
        <v>#REF!</v>
      </c>
      <c r="L59" s="3"/>
      <c r="M59" s="2" t="e">
        <f>ROUND((#REF!-K59),5)</f>
        <v>#REF!</v>
      </c>
      <c r="N59" s="3"/>
      <c r="O59" s="15" t="e">
        <f>ROUND(IF(K59=0, IF(#REF!=0, 0, 1),#REF!/ K59),5)</f>
        <v>#REF!</v>
      </c>
    </row>
    <row r="60" spans="1:15" x14ac:dyDescent="0.3">
      <c r="A60" s="1"/>
      <c r="B60" s="1"/>
      <c r="C60" s="1"/>
      <c r="D60" s="1"/>
      <c r="E60" s="1"/>
      <c r="F60" s="1"/>
      <c r="G60" s="1" t="s">
        <v>144</v>
      </c>
      <c r="H60" s="1"/>
      <c r="I60" s="1"/>
      <c r="J60" s="3"/>
      <c r="K60" s="2" t="e">
        <f>ROUND(#REF!+#REF!+#REF!+#REF!+#REF!,5)</f>
        <v>#REF!</v>
      </c>
      <c r="L60" s="3"/>
      <c r="M60" s="2" t="e">
        <f>ROUND((#REF!-K60),5)</f>
        <v>#REF!</v>
      </c>
      <c r="N60" s="3"/>
      <c r="O60" s="15" t="e">
        <f>ROUND(IF(K60=0, IF(#REF!=0, 0, 1),#REF!/ K60),5)</f>
        <v>#REF!</v>
      </c>
    </row>
    <row r="61" spans="1:15" x14ac:dyDescent="0.3">
      <c r="A61" s="1"/>
      <c r="B61" s="1"/>
      <c r="C61" s="1"/>
      <c r="D61" s="1"/>
      <c r="E61" s="1"/>
      <c r="F61" s="1"/>
      <c r="G61" s="1" t="s">
        <v>217</v>
      </c>
      <c r="H61" s="1"/>
      <c r="I61" s="1"/>
      <c r="J61" s="3"/>
      <c r="K61" s="2" t="e">
        <f>ROUND(#REF!+#REF!+#REF!+#REF!+#REF!,5)</f>
        <v>#REF!</v>
      </c>
      <c r="L61" s="3"/>
      <c r="M61" s="2" t="e">
        <f>ROUND((#REF!-K61),5)</f>
        <v>#REF!</v>
      </c>
      <c r="N61" s="3"/>
      <c r="O61" s="15" t="e">
        <f>ROUND(IF(K61=0, IF(#REF!=0, 0, 1),#REF!/ K61),5)</f>
        <v>#REF!</v>
      </c>
    </row>
    <row r="62" spans="1:15" x14ac:dyDescent="0.3">
      <c r="A62" s="1"/>
      <c r="B62" s="1"/>
      <c r="C62" s="1"/>
      <c r="D62" s="1"/>
      <c r="E62" s="1"/>
      <c r="F62" s="1"/>
      <c r="G62" s="1" t="s">
        <v>45</v>
      </c>
      <c r="H62" s="1"/>
      <c r="I62" s="1"/>
      <c r="J62" s="3"/>
      <c r="K62" s="2" t="e">
        <f>ROUND(#REF!+#REF!+#REF!+#REF!+#REF!,5)</f>
        <v>#REF!</v>
      </c>
      <c r="L62" s="3"/>
      <c r="M62" s="2" t="e">
        <f>ROUND((#REF!-K62),5)</f>
        <v>#REF!</v>
      </c>
      <c r="N62" s="3"/>
      <c r="O62" s="15" t="e">
        <f>ROUND(IF(K62=0, IF(#REF!=0, 0, 1),#REF!/ K62),5)</f>
        <v>#REF!</v>
      </c>
    </row>
    <row r="63" spans="1:15" x14ac:dyDescent="0.3">
      <c r="A63" s="1"/>
      <c r="B63" s="1"/>
      <c r="C63" s="1"/>
      <c r="D63" s="1"/>
      <c r="E63" s="1"/>
      <c r="F63" s="1"/>
      <c r="G63" s="1" t="s">
        <v>46</v>
      </c>
      <c r="H63" s="1"/>
      <c r="I63" s="1"/>
      <c r="J63" s="3"/>
      <c r="K63" s="2"/>
      <c r="L63" s="3"/>
      <c r="M63" s="2"/>
      <c r="N63" s="3"/>
      <c r="O63" s="15"/>
    </row>
    <row r="64" spans="1:15" x14ac:dyDescent="0.3">
      <c r="A64" s="1"/>
      <c r="B64" s="1"/>
      <c r="C64" s="1"/>
      <c r="D64" s="1"/>
      <c r="E64" s="1"/>
      <c r="F64" s="1"/>
      <c r="G64" s="1"/>
      <c r="H64" s="1" t="s">
        <v>218</v>
      </c>
      <c r="I64" s="1"/>
      <c r="J64" s="3"/>
      <c r="K64" s="2" t="e">
        <f>ROUND(#REF!+#REF!+#REF!+#REF!+#REF!,5)</f>
        <v>#REF!</v>
      </c>
      <c r="L64" s="3"/>
      <c r="M64" s="2" t="e">
        <f>ROUND((#REF!-K64),5)</f>
        <v>#REF!</v>
      </c>
      <c r="N64" s="3"/>
      <c r="O64" s="15" t="e">
        <f>ROUND(IF(K64=0, IF(#REF!=0, 0, 1),#REF!/ K64),5)</f>
        <v>#REF!</v>
      </c>
    </row>
    <row r="65" spans="1:15" x14ac:dyDescent="0.3">
      <c r="A65" s="1"/>
      <c r="B65" s="1"/>
      <c r="C65" s="1"/>
      <c r="D65" s="1"/>
      <c r="E65" s="1"/>
      <c r="F65" s="1"/>
      <c r="G65" s="1"/>
      <c r="H65" s="1" t="s">
        <v>219</v>
      </c>
      <c r="I65" s="1"/>
      <c r="J65" s="3"/>
      <c r="K65" s="2" t="e">
        <f>ROUND(#REF!+#REF!+#REF!+#REF!+#REF!,5)</f>
        <v>#REF!</v>
      </c>
      <c r="L65" s="3"/>
      <c r="M65" s="2" t="e">
        <f>ROUND((#REF!-K65),5)</f>
        <v>#REF!</v>
      </c>
      <c r="N65" s="3"/>
      <c r="O65" s="15" t="e">
        <f>ROUND(IF(K65=0, IF(#REF!=0, 0, 1),#REF!/ K65),5)</f>
        <v>#REF!</v>
      </c>
    </row>
    <row r="66" spans="1:15" ht="15" thickBot="1" x14ac:dyDescent="0.35">
      <c r="A66" s="1"/>
      <c r="B66" s="1"/>
      <c r="C66" s="1"/>
      <c r="D66" s="1"/>
      <c r="E66" s="1"/>
      <c r="F66" s="1"/>
      <c r="G66" s="1"/>
      <c r="H66" s="1" t="s">
        <v>220</v>
      </c>
      <c r="I66" s="1"/>
      <c r="J66" s="3"/>
      <c r="K66" s="4" t="e">
        <f>ROUND(#REF!+#REF!+#REF!+#REF!+#REF!,5)</f>
        <v>#REF!</v>
      </c>
      <c r="L66" s="3"/>
      <c r="M66" s="4" t="e">
        <f>ROUND((#REF!-K66),5)</f>
        <v>#REF!</v>
      </c>
      <c r="N66" s="3"/>
      <c r="O66" s="16" t="e">
        <f>ROUND(IF(K66=0, IF(#REF!=0, 0, 1),#REF!/ K66),5)</f>
        <v>#REF!</v>
      </c>
    </row>
    <row r="67" spans="1:15" x14ac:dyDescent="0.3">
      <c r="A67" s="1"/>
      <c r="B67" s="1"/>
      <c r="C67" s="1"/>
      <c r="D67" s="1"/>
      <c r="E67" s="1"/>
      <c r="F67" s="1"/>
      <c r="G67" s="1" t="s">
        <v>221</v>
      </c>
      <c r="H67" s="1"/>
      <c r="I67" s="1"/>
      <c r="J67" s="3"/>
      <c r="K67" s="2" t="e">
        <f>ROUND(#REF!+#REF!+#REF!+#REF!+#REF!,5)</f>
        <v>#REF!</v>
      </c>
      <c r="L67" s="3"/>
      <c r="M67" s="2" t="e">
        <f>ROUND((#REF!-K67),5)</f>
        <v>#REF!</v>
      </c>
      <c r="N67" s="3"/>
      <c r="O67" s="15" t="e">
        <f>ROUND(IF(K67=0, IF(#REF!=0, 0, 1),#REF!/ K67),5)</f>
        <v>#REF!</v>
      </c>
    </row>
    <row r="68" spans="1:15" x14ac:dyDescent="0.3">
      <c r="A68" s="1"/>
      <c r="B68" s="1"/>
      <c r="C68" s="1"/>
      <c r="D68" s="1"/>
      <c r="E68" s="1"/>
      <c r="F68" s="1"/>
      <c r="G68" s="1" t="s">
        <v>145</v>
      </c>
      <c r="H68" s="1"/>
      <c r="I68" s="1"/>
      <c r="J68" s="3"/>
      <c r="K68" s="2" t="e">
        <f>ROUND(#REF!+#REF!+#REF!+#REF!+#REF!,5)</f>
        <v>#REF!</v>
      </c>
      <c r="L68" s="3"/>
      <c r="M68" s="2" t="e">
        <f>ROUND((#REF!-K68),5)</f>
        <v>#REF!</v>
      </c>
      <c r="N68" s="3"/>
      <c r="O68" s="15" t="e">
        <f>ROUND(IF(K68=0, IF(#REF!=0, 0, 1),#REF!/ K68),5)</f>
        <v>#REF!</v>
      </c>
    </row>
    <row r="69" spans="1:15" x14ac:dyDescent="0.3">
      <c r="A69" s="1"/>
      <c r="B69" s="1"/>
      <c r="C69" s="1"/>
      <c r="D69" s="1"/>
      <c r="E69" s="1"/>
      <c r="F69" s="1"/>
      <c r="G69" s="1" t="s">
        <v>222</v>
      </c>
      <c r="H69" s="1"/>
      <c r="I69" s="1"/>
      <c r="J69" s="3"/>
      <c r="K69" s="2" t="e">
        <f>ROUND(#REF!+#REF!+#REF!+#REF!+#REF!,5)</f>
        <v>#REF!</v>
      </c>
      <c r="L69" s="3"/>
      <c r="M69" s="2" t="e">
        <f>ROUND((#REF!-K69),5)</f>
        <v>#REF!</v>
      </c>
      <c r="N69" s="3"/>
      <c r="O69" s="15" t="e">
        <f>ROUND(IF(K69=0, IF(#REF!=0, 0, 1),#REF!/ K69),5)</f>
        <v>#REF!</v>
      </c>
    </row>
    <row r="70" spans="1:15" x14ac:dyDescent="0.3">
      <c r="A70" s="1"/>
      <c r="B70" s="1"/>
      <c r="C70" s="1"/>
      <c r="D70" s="1"/>
      <c r="E70" s="1"/>
      <c r="F70" s="1"/>
      <c r="G70" s="1" t="s">
        <v>223</v>
      </c>
      <c r="H70" s="1"/>
      <c r="I70" s="1"/>
      <c r="J70" s="3"/>
      <c r="K70" s="2" t="e">
        <f>ROUND(#REF!+#REF!+#REF!+#REF!+#REF!,5)</f>
        <v>#REF!</v>
      </c>
      <c r="L70" s="3"/>
      <c r="M70" s="2" t="e">
        <f>ROUND((#REF!-K70),5)</f>
        <v>#REF!</v>
      </c>
      <c r="N70" s="3"/>
      <c r="O70" s="15" t="e">
        <f>ROUND(IF(K70=0, IF(#REF!=0, 0, 1),#REF!/ K70),5)</f>
        <v>#REF!</v>
      </c>
    </row>
    <row r="71" spans="1:15" x14ac:dyDescent="0.3">
      <c r="A71" s="1"/>
      <c r="B71" s="1"/>
      <c r="C71" s="1"/>
      <c r="D71" s="1"/>
      <c r="E71" s="1"/>
      <c r="F71" s="1"/>
      <c r="G71" s="1" t="s">
        <v>224</v>
      </c>
      <c r="H71" s="1"/>
      <c r="I71" s="1"/>
      <c r="J71" s="3"/>
      <c r="K71" s="2" t="e">
        <f>ROUND(#REF!+#REF!+#REF!+#REF!+#REF!,5)</f>
        <v>#REF!</v>
      </c>
      <c r="L71" s="3"/>
      <c r="M71" s="2" t="e">
        <f>ROUND((#REF!-K71),5)</f>
        <v>#REF!</v>
      </c>
      <c r="N71" s="3"/>
      <c r="O71" s="15" t="e">
        <f>ROUND(IF(K71=0, IF(#REF!=0, 0, 1),#REF!/ K71),5)</f>
        <v>#REF!</v>
      </c>
    </row>
    <row r="72" spans="1:15" ht="15" thickBot="1" x14ac:dyDescent="0.35">
      <c r="A72" s="1"/>
      <c r="B72" s="1"/>
      <c r="C72" s="1"/>
      <c r="D72" s="1"/>
      <c r="E72" s="1"/>
      <c r="F72" s="1"/>
      <c r="G72" s="1" t="s">
        <v>225</v>
      </c>
      <c r="H72" s="1"/>
      <c r="I72" s="1"/>
      <c r="J72" s="3"/>
      <c r="K72" s="4" t="e">
        <f>ROUND(#REF!+#REF!+#REF!+#REF!+#REF!,5)</f>
        <v>#REF!</v>
      </c>
      <c r="L72" s="3"/>
      <c r="M72" s="4" t="e">
        <f>ROUND((#REF!-K72),5)</f>
        <v>#REF!</v>
      </c>
      <c r="N72" s="3"/>
      <c r="O72" s="16" t="e">
        <f>ROUND(IF(K72=0, IF(#REF!=0, 0, 1),#REF!/ K72),5)</f>
        <v>#REF!</v>
      </c>
    </row>
    <row r="73" spans="1:15" x14ac:dyDescent="0.3">
      <c r="A73" s="1"/>
      <c r="B73" s="1"/>
      <c r="C73" s="1"/>
      <c r="D73" s="1"/>
      <c r="E73" s="1"/>
      <c r="F73" s="1" t="s">
        <v>47</v>
      </c>
      <c r="G73" s="1"/>
      <c r="H73" s="1"/>
      <c r="I73" s="1"/>
      <c r="J73" s="3"/>
      <c r="K73" s="2" t="e">
        <f>ROUND(#REF!+#REF!+#REF!+#REF!+#REF!,5)</f>
        <v>#REF!</v>
      </c>
      <c r="L73" s="3"/>
      <c r="M73" s="2" t="e">
        <f>ROUND((#REF!-K73),5)</f>
        <v>#REF!</v>
      </c>
      <c r="N73" s="3"/>
      <c r="O73" s="15" t="e">
        <f>ROUND(IF(K73=0, IF(#REF!=0, 0, 1),#REF!/ K73),5)</f>
        <v>#REF!</v>
      </c>
    </row>
    <row r="74" spans="1:15" x14ac:dyDescent="0.3">
      <c r="A74" s="1"/>
      <c r="B74" s="1"/>
      <c r="C74" s="1"/>
      <c r="D74" s="1"/>
      <c r="E74" s="1"/>
      <c r="F74" s="1" t="s">
        <v>48</v>
      </c>
      <c r="G74" s="1"/>
      <c r="H74" s="1"/>
      <c r="I74" s="1"/>
      <c r="J74" s="3"/>
      <c r="K74" s="2"/>
      <c r="L74" s="3"/>
      <c r="M74" s="2"/>
      <c r="N74" s="3"/>
      <c r="O74" s="15"/>
    </row>
    <row r="75" spans="1:15" x14ac:dyDescent="0.3">
      <c r="A75" s="1"/>
      <c r="B75" s="1"/>
      <c r="C75" s="1"/>
      <c r="D75" s="1"/>
      <c r="E75" s="1"/>
      <c r="F75" s="1"/>
      <c r="G75" s="1" t="s">
        <v>49</v>
      </c>
      <c r="H75" s="1"/>
      <c r="I75" s="1"/>
      <c r="J75" s="3"/>
      <c r="K75" s="2" t="e">
        <f>ROUND(#REF!+#REF!+#REF!+#REF!+#REF!,5)</f>
        <v>#REF!</v>
      </c>
      <c r="L75" s="3"/>
      <c r="M75" s="2" t="e">
        <f>ROUND((#REF!-K75),5)</f>
        <v>#REF!</v>
      </c>
      <c r="N75" s="3"/>
      <c r="O75" s="15" t="e">
        <f>ROUND(IF(K75=0, IF(#REF!=0, 0, 1),#REF!/ K75),5)</f>
        <v>#REF!</v>
      </c>
    </row>
    <row r="76" spans="1:15" x14ac:dyDescent="0.3">
      <c r="A76" s="1"/>
      <c r="B76" s="1"/>
      <c r="C76" s="1"/>
      <c r="D76" s="1"/>
      <c r="E76" s="1"/>
      <c r="F76" s="1"/>
      <c r="G76" s="1" t="s">
        <v>50</v>
      </c>
      <c r="H76" s="1"/>
      <c r="I76" s="1"/>
      <c r="J76" s="3"/>
      <c r="K76" s="2" t="e">
        <f>ROUND(#REF!+#REF!+#REF!+#REF!+#REF!,5)</f>
        <v>#REF!</v>
      </c>
      <c r="L76" s="3"/>
      <c r="M76" s="2" t="e">
        <f>ROUND((#REF!-K76),5)</f>
        <v>#REF!</v>
      </c>
      <c r="N76" s="3"/>
      <c r="O76" s="15" t="e">
        <f>ROUND(IF(K76=0, IF(#REF!=0, 0, 1),#REF!/ K76),5)</f>
        <v>#REF!</v>
      </c>
    </row>
    <row r="77" spans="1:15" x14ac:dyDescent="0.3">
      <c r="A77" s="1"/>
      <c r="B77" s="1"/>
      <c r="C77" s="1"/>
      <c r="D77" s="1"/>
      <c r="E77" s="1"/>
      <c r="F77" s="1"/>
      <c r="G77" s="1" t="s">
        <v>226</v>
      </c>
      <c r="H77" s="1"/>
      <c r="I77" s="1"/>
      <c r="J77" s="3"/>
      <c r="K77" s="2" t="e">
        <f>ROUND(#REF!+#REF!+#REF!+#REF!+#REF!,5)</f>
        <v>#REF!</v>
      </c>
      <c r="L77" s="3"/>
      <c r="M77" s="2" t="e">
        <f>ROUND((#REF!-K77),5)</f>
        <v>#REF!</v>
      </c>
      <c r="N77" s="3"/>
      <c r="O77" s="15" t="e">
        <f>ROUND(IF(K77=0, IF(#REF!=0, 0, 1),#REF!/ K77),5)</f>
        <v>#REF!</v>
      </c>
    </row>
    <row r="78" spans="1:15" x14ac:dyDescent="0.3">
      <c r="A78" s="1"/>
      <c r="B78" s="1"/>
      <c r="C78" s="1"/>
      <c r="D78" s="1"/>
      <c r="E78" s="1"/>
      <c r="F78" s="1"/>
      <c r="G78" s="1" t="s">
        <v>227</v>
      </c>
      <c r="H78" s="1"/>
      <c r="I78" s="1"/>
      <c r="J78" s="3"/>
      <c r="K78" s="2" t="e">
        <f>ROUND(#REF!+#REF!+#REF!+#REF!+#REF!,5)</f>
        <v>#REF!</v>
      </c>
      <c r="L78" s="3"/>
      <c r="M78" s="2" t="e">
        <f>ROUND((#REF!-K78),5)</f>
        <v>#REF!</v>
      </c>
      <c r="N78" s="3"/>
      <c r="O78" s="15" t="e">
        <f>ROUND(IF(K78=0, IF(#REF!=0, 0, 1),#REF!/ K78),5)</f>
        <v>#REF!</v>
      </c>
    </row>
    <row r="79" spans="1:15" x14ac:dyDescent="0.3">
      <c r="A79" s="1"/>
      <c r="B79" s="1"/>
      <c r="C79" s="1"/>
      <c r="D79" s="1"/>
      <c r="E79" s="1"/>
      <c r="F79" s="1"/>
      <c r="G79" s="1" t="s">
        <v>228</v>
      </c>
      <c r="H79" s="1"/>
      <c r="I79" s="1"/>
      <c r="J79" s="3"/>
      <c r="K79" s="2" t="e">
        <f>ROUND(#REF!+#REF!+#REF!+#REF!+#REF!,5)</f>
        <v>#REF!</v>
      </c>
      <c r="L79" s="3"/>
      <c r="M79" s="2" t="e">
        <f>ROUND((#REF!-K79),5)</f>
        <v>#REF!</v>
      </c>
      <c r="N79" s="3"/>
      <c r="O79" s="15" t="e">
        <f>ROUND(IF(K79=0, IF(#REF!=0, 0, 1),#REF!/ K79),5)</f>
        <v>#REF!</v>
      </c>
    </row>
    <row r="80" spans="1:15" x14ac:dyDescent="0.3">
      <c r="A80" s="1"/>
      <c r="B80" s="1"/>
      <c r="C80" s="1"/>
      <c r="D80" s="1"/>
      <c r="E80" s="1"/>
      <c r="F80" s="1"/>
      <c r="G80" s="1" t="s">
        <v>229</v>
      </c>
      <c r="H80" s="1"/>
      <c r="I80" s="1"/>
      <c r="J80" s="3"/>
      <c r="K80" s="2" t="e">
        <f>ROUND(#REF!+#REF!+#REF!+#REF!+#REF!,5)</f>
        <v>#REF!</v>
      </c>
      <c r="L80" s="3"/>
      <c r="M80" s="2" t="e">
        <f>ROUND((#REF!-K80),5)</f>
        <v>#REF!</v>
      </c>
      <c r="N80" s="3"/>
      <c r="O80" s="15" t="e">
        <f>ROUND(IF(K80=0, IF(#REF!=0, 0, 1),#REF!/ K80),5)</f>
        <v>#REF!</v>
      </c>
    </row>
    <row r="81" spans="1:15" x14ac:dyDescent="0.3">
      <c r="A81" s="1"/>
      <c r="B81" s="1"/>
      <c r="C81" s="1"/>
      <c r="D81" s="1"/>
      <c r="E81" s="1"/>
      <c r="F81" s="1"/>
      <c r="G81" s="1" t="s">
        <v>51</v>
      </c>
      <c r="H81" s="1"/>
      <c r="I81" s="1"/>
      <c r="J81" s="3"/>
      <c r="K81" s="2" t="e">
        <f>ROUND(#REF!+#REF!+#REF!+#REF!+#REF!,5)</f>
        <v>#REF!</v>
      </c>
      <c r="L81" s="3"/>
      <c r="M81" s="2" t="e">
        <f>ROUND((#REF!-K81),5)</f>
        <v>#REF!</v>
      </c>
      <c r="N81" s="3"/>
      <c r="O81" s="15" t="e">
        <f>ROUND(IF(K81=0, IF(#REF!=0, 0, 1),#REF!/ K81),5)</f>
        <v>#REF!</v>
      </c>
    </row>
    <row r="82" spans="1:15" x14ac:dyDescent="0.3">
      <c r="A82" s="1"/>
      <c r="B82" s="1"/>
      <c r="C82" s="1"/>
      <c r="D82" s="1"/>
      <c r="E82" s="1"/>
      <c r="F82" s="1"/>
      <c r="G82" s="1" t="s">
        <v>52</v>
      </c>
      <c r="H82" s="1"/>
      <c r="I82" s="1"/>
      <c r="J82" s="3"/>
      <c r="K82" s="2" t="e">
        <f>ROUND(#REF!+#REF!+#REF!+#REF!+#REF!,5)</f>
        <v>#REF!</v>
      </c>
      <c r="L82" s="3"/>
      <c r="M82" s="2" t="e">
        <f>ROUND((#REF!-K82),5)</f>
        <v>#REF!</v>
      </c>
      <c r="N82" s="3"/>
      <c r="O82" s="15" t="e">
        <f>ROUND(IF(K82=0, IF(#REF!=0, 0, 1),#REF!/ K82),5)</f>
        <v>#REF!</v>
      </c>
    </row>
    <row r="83" spans="1:15" x14ac:dyDescent="0.3">
      <c r="A83" s="1"/>
      <c r="B83" s="1"/>
      <c r="C83" s="1"/>
      <c r="D83" s="1"/>
      <c r="E83" s="1"/>
      <c r="F83" s="1"/>
      <c r="G83" s="1" t="s">
        <v>230</v>
      </c>
      <c r="H83" s="1"/>
      <c r="I83" s="1"/>
      <c r="J83" s="3"/>
      <c r="K83" s="2" t="e">
        <f>ROUND(#REF!+#REF!+#REF!+#REF!+#REF!,5)</f>
        <v>#REF!</v>
      </c>
      <c r="L83" s="3"/>
      <c r="M83" s="2" t="e">
        <f>ROUND((#REF!-K83),5)</f>
        <v>#REF!</v>
      </c>
      <c r="N83" s="3"/>
      <c r="O83" s="15" t="e">
        <f>ROUND(IF(K83=0, IF(#REF!=0, 0, 1),#REF!/ K83),5)</f>
        <v>#REF!</v>
      </c>
    </row>
    <row r="84" spans="1:15" x14ac:dyDescent="0.3">
      <c r="A84" s="1"/>
      <c r="B84" s="1"/>
      <c r="C84" s="1"/>
      <c r="D84" s="1"/>
      <c r="E84" s="1"/>
      <c r="F84" s="1"/>
      <c r="G84" s="1" t="s">
        <v>231</v>
      </c>
      <c r="H84" s="1"/>
      <c r="I84" s="1"/>
      <c r="J84" s="3"/>
      <c r="K84" s="2" t="e">
        <f>ROUND(#REF!+#REF!+#REF!+#REF!+#REF!,5)</f>
        <v>#REF!</v>
      </c>
      <c r="L84" s="3"/>
      <c r="M84" s="2" t="e">
        <f>ROUND((#REF!-K84),5)</f>
        <v>#REF!</v>
      </c>
      <c r="N84" s="3"/>
      <c r="O84" s="15" t="e">
        <f>ROUND(IF(K84=0, IF(#REF!=0, 0, 1),#REF!/ K84),5)</f>
        <v>#REF!</v>
      </c>
    </row>
    <row r="85" spans="1:15" x14ac:dyDescent="0.3">
      <c r="A85" s="1"/>
      <c r="B85" s="1"/>
      <c r="C85" s="1"/>
      <c r="D85" s="1"/>
      <c r="E85" s="1"/>
      <c r="F85" s="1"/>
      <c r="G85" s="1" t="s">
        <v>53</v>
      </c>
      <c r="H85" s="1"/>
      <c r="I85" s="1"/>
      <c r="J85" s="3"/>
      <c r="K85" s="2" t="e">
        <f>ROUND(#REF!+#REF!+#REF!+#REF!+#REF!,5)</f>
        <v>#REF!</v>
      </c>
      <c r="L85" s="3"/>
      <c r="M85" s="2" t="e">
        <f>ROUND((#REF!-K85),5)</f>
        <v>#REF!</v>
      </c>
      <c r="N85" s="3"/>
      <c r="O85" s="15" t="e">
        <f>ROUND(IF(K85=0, IF(#REF!=0, 0, 1),#REF!/ K85),5)</f>
        <v>#REF!</v>
      </c>
    </row>
    <row r="86" spans="1:15" ht="15" thickBot="1" x14ac:dyDescent="0.35">
      <c r="A86" s="1"/>
      <c r="B86" s="1"/>
      <c r="C86" s="1"/>
      <c r="D86" s="1"/>
      <c r="E86" s="1"/>
      <c r="F86" s="1"/>
      <c r="G86" s="1" t="s">
        <v>232</v>
      </c>
      <c r="H86" s="1"/>
      <c r="I86" s="1"/>
      <c r="J86" s="3"/>
      <c r="K86" s="4" t="e">
        <f>ROUND(#REF!+#REF!+#REF!+#REF!+#REF!,5)</f>
        <v>#REF!</v>
      </c>
      <c r="L86" s="3"/>
      <c r="M86" s="4" t="e">
        <f>ROUND((#REF!-K86),5)</f>
        <v>#REF!</v>
      </c>
      <c r="N86" s="3"/>
      <c r="O86" s="16" t="e">
        <f>ROUND(IF(K86=0, IF(#REF!=0, 0, 1),#REF!/ K86),5)</f>
        <v>#REF!</v>
      </c>
    </row>
    <row r="87" spans="1:15" x14ac:dyDescent="0.3">
      <c r="A87" s="1"/>
      <c r="B87" s="1"/>
      <c r="C87" s="1"/>
      <c r="D87" s="1"/>
      <c r="E87" s="1"/>
      <c r="F87" s="1" t="s">
        <v>54</v>
      </c>
      <c r="G87" s="1"/>
      <c r="H87" s="1"/>
      <c r="I87" s="1"/>
      <c r="J87" s="3"/>
      <c r="K87" s="2" t="e">
        <f>ROUND(#REF!+#REF!+#REF!+#REF!+#REF!,5)</f>
        <v>#REF!</v>
      </c>
      <c r="L87" s="3"/>
      <c r="M87" s="2" t="e">
        <f>ROUND((#REF!-K87),5)</f>
        <v>#REF!</v>
      </c>
      <c r="N87" s="3"/>
      <c r="O87" s="15" t="e">
        <f>ROUND(IF(K87=0, IF(#REF!=0, 0, 1),#REF!/ K87),5)</f>
        <v>#REF!</v>
      </c>
    </row>
    <row r="88" spans="1:15" x14ac:dyDescent="0.3">
      <c r="A88" s="1"/>
      <c r="B88" s="1"/>
      <c r="C88" s="1"/>
      <c r="D88" s="1"/>
      <c r="E88" s="1"/>
      <c r="F88" s="1" t="s">
        <v>233</v>
      </c>
      <c r="G88" s="1"/>
      <c r="H88" s="1"/>
      <c r="I88" s="1"/>
      <c r="J88" s="3"/>
      <c r="K88" s="2" t="e">
        <f>ROUND(#REF!+#REF!+#REF!+#REF!+#REF!,5)</f>
        <v>#REF!</v>
      </c>
      <c r="L88" s="3"/>
      <c r="M88" s="2" t="e">
        <f>ROUND((#REF!-K88),5)</f>
        <v>#REF!</v>
      </c>
      <c r="N88" s="3"/>
      <c r="O88" s="15" t="e">
        <f>ROUND(IF(K88=0, IF(#REF!=0, 0, 1),#REF!/ K88),5)</f>
        <v>#REF!</v>
      </c>
    </row>
    <row r="89" spans="1:15" ht="15" thickBot="1" x14ac:dyDescent="0.35">
      <c r="A89" s="1"/>
      <c r="B89" s="1"/>
      <c r="C89" s="1"/>
      <c r="D89" s="1"/>
      <c r="E89" s="1"/>
      <c r="F89" s="1" t="s">
        <v>234</v>
      </c>
      <c r="G89" s="1"/>
      <c r="H89" s="1"/>
      <c r="I89" s="1"/>
      <c r="J89" s="3"/>
      <c r="K89" s="4" t="e">
        <f>ROUND(#REF!+#REF!+#REF!+#REF!+#REF!,5)</f>
        <v>#REF!</v>
      </c>
      <c r="L89" s="3"/>
      <c r="M89" s="4" t="e">
        <f>ROUND((#REF!-K89),5)</f>
        <v>#REF!</v>
      </c>
      <c r="N89" s="3"/>
      <c r="O89" s="16" t="e">
        <f>ROUND(IF(K89=0, IF(#REF!=0, 0, 1),#REF!/ K89),5)</f>
        <v>#REF!</v>
      </c>
    </row>
    <row r="90" spans="1:15" x14ac:dyDescent="0.3">
      <c r="A90" s="1"/>
      <c r="B90" s="1"/>
      <c r="C90" s="1"/>
      <c r="D90" s="1"/>
      <c r="E90" s="1" t="s">
        <v>55</v>
      </c>
      <c r="F90" s="1"/>
      <c r="G90" s="1"/>
      <c r="H90" s="1"/>
      <c r="I90" s="1"/>
      <c r="J90" s="3"/>
      <c r="K90" s="2" t="e">
        <f>ROUND(#REF!+#REF!+#REF!+#REF!+#REF!,5)</f>
        <v>#REF!</v>
      </c>
      <c r="L90" s="3"/>
      <c r="M90" s="2" t="e">
        <f>ROUND((#REF!-K90),5)</f>
        <v>#REF!</v>
      </c>
      <c r="N90" s="3"/>
      <c r="O90" s="15" t="e">
        <f>ROUND(IF(K90=0, IF(#REF!=0, 0, 1),#REF!/ K90),5)</f>
        <v>#REF!</v>
      </c>
    </row>
    <row r="91" spans="1:15" x14ac:dyDescent="0.3">
      <c r="A91" s="1"/>
      <c r="B91" s="1"/>
      <c r="C91" s="1"/>
      <c r="D91" s="1"/>
      <c r="E91" s="1" t="s">
        <v>235</v>
      </c>
      <c r="F91" s="1"/>
      <c r="G91" s="1"/>
      <c r="H91" s="1"/>
      <c r="I91" s="1"/>
      <c r="J91" s="3"/>
      <c r="K91" s="2" t="e">
        <f>ROUND(#REF!+#REF!+#REF!+#REF!+#REF!,5)</f>
        <v>#REF!</v>
      </c>
      <c r="L91" s="3"/>
      <c r="M91" s="2" t="e">
        <f>ROUND((#REF!-K91),5)</f>
        <v>#REF!</v>
      </c>
      <c r="N91" s="3"/>
      <c r="O91" s="15" t="e">
        <f>ROUND(IF(K91=0, IF(#REF!=0, 0, 1),#REF!/ K91),5)</f>
        <v>#REF!</v>
      </c>
    </row>
    <row r="92" spans="1:15" ht="15" thickBot="1" x14ac:dyDescent="0.35">
      <c r="A92" s="1"/>
      <c r="B92" s="1"/>
      <c r="C92" s="1"/>
      <c r="D92" s="1"/>
      <c r="E92" s="1" t="s">
        <v>236</v>
      </c>
      <c r="F92" s="1"/>
      <c r="G92" s="1"/>
      <c r="H92" s="1"/>
      <c r="I92" s="1"/>
      <c r="J92" s="3"/>
      <c r="K92" s="4" t="e">
        <f>ROUND(#REF!+#REF!+#REF!+#REF!+#REF!,5)</f>
        <v>#REF!</v>
      </c>
      <c r="L92" s="3"/>
      <c r="M92" s="4" t="e">
        <f>ROUND((#REF!-K92),5)</f>
        <v>#REF!</v>
      </c>
      <c r="N92" s="3"/>
      <c r="O92" s="16" t="e">
        <f>ROUND(IF(K92=0, IF(#REF!=0, 0, 1),#REF!/ K92),5)</f>
        <v>#REF!</v>
      </c>
    </row>
    <row r="93" spans="1:15" x14ac:dyDescent="0.3">
      <c r="A93" s="1"/>
      <c r="B93" s="1"/>
      <c r="C93" s="1"/>
      <c r="D93" s="1" t="s">
        <v>56</v>
      </c>
      <c r="E93" s="1"/>
      <c r="F93" s="1"/>
      <c r="G93" s="1"/>
      <c r="H93" s="1"/>
      <c r="I93" s="1"/>
      <c r="J93" s="3"/>
      <c r="K93" s="2" t="e">
        <f>ROUND(#REF!+#REF!+#REF!+#REF!+#REF!,5)</f>
        <v>#REF!</v>
      </c>
      <c r="L93" s="3"/>
      <c r="M93" s="2" t="e">
        <f>ROUND((#REF!-K93),5)</f>
        <v>#REF!</v>
      </c>
      <c r="N93" s="3"/>
      <c r="O93" s="15" t="e">
        <f>ROUND(IF(K93=0, IF(#REF!=0, 0, 1),#REF!/ K93),5)</f>
        <v>#REF!</v>
      </c>
    </row>
    <row r="94" spans="1:15" x14ac:dyDescent="0.3">
      <c r="A94" s="1"/>
      <c r="B94" s="1"/>
      <c r="C94" s="1"/>
      <c r="D94" s="1" t="s">
        <v>237</v>
      </c>
      <c r="E94" s="1"/>
      <c r="F94" s="1"/>
      <c r="G94" s="1"/>
      <c r="H94" s="1"/>
      <c r="I94" s="1"/>
      <c r="J94" s="3"/>
      <c r="K94" s="2"/>
      <c r="L94" s="3"/>
      <c r="M94" s="2"/>
      <c r="N94" s="3"/>
      <c r="O94" s="15"/>
    </row>
    <row r="95" spans="1:15" ht="15" thickBot="1" x14ac:dyDescent="0.35">
      <c r="A95" s="1"/>
      <c r="B95" s="1"/>
      <c r="C95" s="1"/>
      <c r="D95" s="1"/>
      <c r="E95" s="1" t="s">
        <v>238</v>
      </c>
      <c r="F95" s="1"/>
      <c r="G95" s="1"/>
      <c r="H95" s="1"/>
      <c r="I95" s="1"/>
      <c r="J95" s="3"/>
      <c r="K95" s="2" t="e">
        <f>ROUND(#REF!+#REF!+#REF!+#REF!+#REF!,5)</f>
        <v>#REF!</v>
      </c>
      <c r="L95" s="3"/>
      <c r="M95" s="2" t="e">
        <f>ROUND((#REF!-K95),5)</f>
        <v>#REF!</v>
      </c>
      <c r="N95" s="3"/>
      <c r="O95" s="15" t="e">
        <f>ROUND(IF(K95=0, IF(#REF!=0, 0, 1),#REF!/ K95),5)</f>
        <v>#REF!</v>
      </c>
    </row>
    <row r="96" spans="1:15" ht="15" thickBot="1" x14ac:dyDescent="0.35">
      <c r="A96" s="1"/>
      <c r="B96" s="1"/>
      <c r="C96" s="1"/>
      <c r="D96" s="1" t="s">
        <v>239</v>
      </c>
      <c r="E96" s="1"/>
      <c r="F96" s="1"/>
      <c r="G96" s="1"/>
      <c r="H96" s="1"/>
      <c r="I96" s="1"/>
      <c r="J96" s="3"/>
      <c r="K96" s="6" t="e">
        <f>ROUND(#REF!+#REF!+#REF!+#REF!+#REF!,5)</f>
        <v>#REF!</v>
      </c>
      <c r="L96" s="3"/>
      <c r="M96" s="6" t="e">
        <f>ROUND((#REF!-K96),5)</f>
        <v>#REF!</v>
      </c>
      <c r="N96" s="3"/>
      <c r="O96" s="17" t="e">
        <f>ROUND(IF(K96=0, IF(#REF!=0, 0, 1),#REF!/ K96),5)</f>
        <v>#REF!</v>
      </c>
    </row>
    <row r="97" spans="1:15" x14ac:dyDescent="0.3">
      <c r="A97" s="1"/>
      <c r="B97" s="1"/>
      <c r="C97" s="1" t="s">
        <v>57</v>
      </c>
      <c r="D97" s="1"/>
      <c r="E97" s="1"/>
      <c r="F97" s="1"/>
      <c r="G97" s="1"/>
      <c r="H97" s="1"/>
      <c r="I97" s="1"/>
      <c r="J97" s="3"/>
      <c r="K97" s="2" t="e">
        <f>ROUND(#REF!+#REF!+#REF!+#REF!+#REF!,5)</f>
        <v>#REF!</v>
      </c>
      <c r="L97" s="3"/>
      <c r="M97" s="2" t="e">
        <f>ROUND((#REF!-K97),5)</f>
        <v>#REF!</v>
      </c>
      <c r="N97" s="3"/>
      <c r="O97" s="15" t="e">
        <f>ROUND(IF(K97=0, IF(#REF!=0, 0, 1),#REF!/ K97),5)</f>
        <v>#REF!</v>
      </c>
    </row>
    <row r="98" spans="1:15" x14ac:dyDescent="0.3">
      <c r="A98" s="1"/>
      <c r="B98" s="1"/>
      <c r="C98" s="1"/>
      <c r="D98" s="1" t="s">
        <v>58</v>
      </c>
      <c r="E98" s="1"/>
      <c r="F98" s="1"/>
      <c r="G98" s="1"/>
      <c r="H98" s="1"/>
      <c r="I98" s="1"/>
      <c r="J98" s="3"/>
      <c r="K98" s="2"/>
      <c r="L98" s="3"/>
      <c r="M98" s="2"/>
      <c r="N98" s="3"/>
      <c r="O98" s="15"/>
    </row>
    <row r="99" spans="1:15" x14ac:dyDescent="0.3">
      <c r="A99" s="1"/>
      <c r="B99" s="1"/>
      <c r="C99" s="1"/>
      <c r="D99" s="1"/>
      <c r="E99" s="1" t="s">
        <v>240</v>
      </c>
      <c r="F99" s="1"/>
      <c r="G99" s="1"/>
      <c r="H99" s="1"/>
      <c r="I99" s="1"/>
      <c r="J99" s="3"/>
      <c r="K99" s="2" t="e">
        <f>ROUND(#REF!+#REF!+#REF!+#REF!+#REF!,5)</f>
        <v>#REF!</v>
      </c>
      <c r="L99" s="3"/>
      <c r="M99" s="2" t="e">
        <f>ROUND((#REF!-K99),5)</f>
        <v>#REF!</v>
      </c>
      <c r="N99" s="3"/>
      <c r="O99" s="15" t="e">
        <f>ROUND(IF(K99=0, IF(#REF!=0, 0, 1),#REF!/ K99),5)</f>
        <v>#REF!</v>
      </c>
    </row>
    <row r="100" spans="1:15" x14ac:dyDescent="0.3">
      <c r="A100" s="1"/>
      <c r="B100" s="1"/>
      <c r="C100" s="1"/>
      <c r="D100" s="1"/>
      <c r="E100" s="1" t="s">
        <v>59</v>
      </c>
      <c r="F100" s="1"/>
      <c r="G100" s="1"/>
      <c r="H100" s="1"/>
      <c r="I100" s="1"/>
      <c r="J100" s="3"/>
      <c r="K100" s="2" t="e">
        <f>ROUND(#REF!+#REF!+#REF!+#REF!+#REF!,5)</f>
        <v>#REF!</v>
      </c>
      <c r="L100" s="3"/>
      <c r="M100" s="2" t="e">
        <f>ROUND((#REF!-K100),5)</f>
        <v>#REF!</v>
      </c>
      <c r="N100" s="3"/>
      <c r="O100" s="15" t="e">
        <f>ROUND(IF(K100=0, IF(#REF!=0, 0, 1),#REF!/ K100),5)</f>
        <v>#REF!</v>
      </c>
    </row>
    <row r="101" spans="1:15" x14ac:dyDescent="0.3">
      <c r="A101" s="1"/>
      <c r="B101" s="1"/>
      <c r="C101" s="1"/>
      <c r="D101" s="1"/>
      <c r="E101" s="1" t="s">
        <v>241</v>
      </c>
      <c r="F101" s="1"/>
      <c r="G101" s="1"/>
      <c r="H101" s="1"/>
      <c r="I101" s="1"/>
      <c r="J101" s="3"/>
      <c r="K101" s="2" t="e">
        <f>ROUND(#REF!+#REF!+#REF!+#REF!+#REF!,5)</f>
        <v>#REF!</v>
      </c>
      <c r="L101" s="3"/>
      <c r="M101" s="2" t="e">
        <f>ROUND((#REF!-K101),5)</f>
        <v>#REF!</v>
      </c>
      <c r="N101" s="3"/>
      <c r="O101" s="15" t="e">
        <f>ROUND(IF(K101=0, IF(#REF!=0, 0, 1),#REF!/ K101),5)</f>
        <v>#REF!</v>
      </c>
    </row>
    <row r="102" spans="1:15" x14ac:dyDescent="0.3">
      <c r="A102" s="1"/>
      <c r="B102" s="1"/>
      <c r="C102" s="1"/>
      <c r="D102" s="1"/>
      <c r="E102" s="1" t="s">
        <v>242</v>
      </c>
      <c r="F102" s="1"/>
      <c r="G102" s="1"/>
      <c r="H102" s="1"/>
      <c r="I102" s="1"/>
      <c r="J102" s="3"/>
      <c r="K102" s="2" t="e">
        <f>ROUND(#REF!+#REF!+#REF!+#REF!+#REF!,5)</f>
        <v>#REF!</v>
      </c>
      <c r="L102" s="3"/>
      <c r="M102" s="2" t="e">
        <f>ROUND((#REF!-K102),5)</f>
        <v>#REF!</v>
      </c>
      <c r="N102" s="3"/>
      <c r="O102" s="15" t="e">
        <f>ROUND(IF(K102=0, IF(#REF!=0, 0, 1),#REF!/ K102),5)</f>
        <v>#REF!</v>
      </c>
    </row>
    <row r="103" spans="1:15" x14ac:dyDescent="0.3">
      <c r="A103" s="1"/>
      <c r="B103" s="1"/>
      <c r="C103" s="1"/>
      <c r="D103" s="1"/>
      <c r="E103" s="1" t="s">
        <v>60</v>
      </c>
      <c r="F103" s="1"/>
      <c r="G103" s="1"/>
      <c r="H103" s="1"/>
      <c r="I103" s="1"/>
      <c r="J103" s="3"/>
      <c r="K103" s="2"/>
      <c r="L103" s="3"/>
      <c r="M103" s="2"/>
      <c r="N103" s="3"/>
      <c r="O103" s="15"/>
    </row>
    <row r="104" spans="1:15" x14ac:dyDescent="0.3">
      <c r="A104" s="1"/>
      <c r="B104" s="1"/>
      <c r="C104" s="1"/>
      <c r="D104" s="1"/>
      <c r="E104" s="1"/>
      <c r="F104" s="1" t="s">
        <v>61</v>
      </c>
      <c r="G104" s="1"/>
      <c r="H104" s="1"/>
      <c r="I104" s="1"/>
      <c r="J104" s="3"/>
      <c r="K104" s="2" t="e">
        <f>ROUND(#REF!+#REF!+#REF!+#REF!+#REF!,5)</f>
        <v>#REF!</v>
      </c>
      <c r="L104" s="3"/>
      <c r="M104" s="2" t="e">
        <f>ROUND((#REF!-K104),5)</f>
        <v>#REF!</v>
      </c>
      <c r="N104" s="3"/>
      <c r="O104" s="15" t="e">
        <f>ROUND(IF(K104=0, IF(#REF!=0, 0, 1),#REF!/ K104),5)</f>
        <v>#REF!</v>
      </c>
    </row>
    <row r="105" spans="1:15" x14ac:dyDescent="0.3">
      <c r="A105" s="1"/>
      <c r="B105" s="1"/>
      <c r="C105" s="1"/>
      <c r="D105" s="1"/>
      <c r="E105" s="1"/>
      <c r="F105" s="1" t="s">
        <v>243</v>
      </c>
      <c r="G105" s="1"/>
      <c r="H105" s="1"/>
      <c r="I105" s="1"/>
      <c r="J105" s="3"/>
      <c r="K105" s="2" t="e">
        <f>ROUND(#REF!+#REF!+#REF!+#REF!+#REF!,5)</f>
        <v>#REF!</v>
      </c>
      <c r="L105" s="3"/>
      <c r="M105" s="2" t="e">
        <f>ROUND((#REF!-K105),5)</f>
        <v>#REF!</v>
      </c>
      <c r="N105" s="3"/>
      <c r="O105" s="15" t="e">
        <f>ROUND(IF(K105=0, IF(#REF!=0, 0, 1),#REF!/ K105),5)</f>
        <v>#REF!</v>
      </c>
    </row>
    <row r="106" spans="1:15" x14ac:dyDescent="0.3">
      <c r="A106" s="1"/>
      <c r="B106" s="1"/>
      <c r="C106" s="1"/>
      <c r="D106" s="1"/>
      <c r="E106" s="1"/>
      <c r="F106" s="1" t="s">
        <v>62</v>
      </c>
      <c r="G106" s="1"/>
      <c r="H106" s="1"/>
      <c r="I106" s="1"/>
      <c r="J106" s="3"/>
      <c r="K106" s="2" t="e">
        <f>ROUND(#REF!+#REF!+#REF!+#REF!+#REF!,5)</f>
        <v>#REF!</v>
      </c>
      <c r="L106" s="3"/>
      <c r="M106" s="2" t="e">
        <f>ROUND((#REF!-K106),5)</f>
        <v>#REF!</v>
      </c>
      <c r="N106" s="3"/>
      <c r="O106" s="15" t="e">
        <f>ROUND(IF(K106=0, IF(#REF!=0, 0, 1),#REF!/ K106),5)</f>
        <v>#REF!</v>
      </c>
    </row>
    <row r="107" spans="1:15" x14ac:dyDescent="0.3">
      <c r="A107" s="1"/>
      <c r="B107" s="1"/>
      <c r="C107" s="1"/>
      <c r="D107" s="1"/>
      <c r="E107" s="1"/>
      <c r="F107" s="1" t="s">
        <v>146</v>
      </c>
      <c r="G107" s="1"/>
      <c r="H107" s="1"/>
      <c r="I107" s="1"/>
      <c r="J107" s="3"/>
      <c r="K107" s="2" t="e">
        <f>ROUND(#REF!+#REF!+#REF!+#REF!+#REF!,5)</f>
        <v>#REF!</v>
      </c>
      <c r="L107" s="3"/>
      <c r="M107" s="2" t="e">
        <f>ROUND((#REF!-K107),5)</f>
        <v>#REF!</v>
      </c>
      <c r="N107" s="3"/>
      <c r="O107" s="15" t="e">
        <f>ROUND(IF(K107=0, IF(#REF!=0, 0, 1),#REF!/ K107),5)</f>
        <v>#REF!</v>
      </c>
    </row>
    <row r="108" spans="1:15" x14ac:dyDescent="0.3">
      <c r="A108" s="1"/>
      <c r="B108" s="1"/>
      <c r="C108" s="1"/>
      <c r="D108" s="1"/>
      <c r="E108" s="1"/>
      <c r="F108" s="1" t="s">
        <v>147</v>
      </c>
      <c r="G108" s="1"/>
      <c r="H108" s="1"/>
      <c r="I108" s="1"/>
      <c r="J108" s="3"/>
      <c r="K108" s="2" t="e">
        <f>ROUND(#REF!+#REF!+#REF!+#REF!+#REF!,5)</f>
        <v>#REF!</v>
      </c>
      <c r="L108" s="3"/>
      <c r="M108" s="2" t="e">
        <f>ROUND((#REF!-K108),5)</f>
        <v>#REF!</v>
      </c>
      <c r="N108" s="3"/>
      <c r="O108" s="15" t="e">
        <f>ROUND(IF(K108=0, IF(#REF!=0, 0, 1),#REF!/ K108),5)</f>
        <v>#REF!</v>
      </c>
    </row>
    <row r="109" spans="1:15" x14ac:dyDescent="0.3">
      <c r="A109" s="1"/>
      <c r="B109" s="1"/>
      <c r="C109" s="1"/>
      <c r="D109" s="1"/>
      <c r="E109" s="1"/>
      <c r="F109" s="1" t="s">
        <v>244</v>
      </c>
      <c r="G109" s="1"/>
      <c r="H109" s="1"/>
      <c r="I109" s="1"/>
      <c r="J109" s="3"/>
      <c r="K109" s="2" t="e">
        <f>ROUND(#REF!+#REF!+#REF!+#REF!+#REF!,5)</f>
        <v>#REF!</v>
      </c>
      <c r="L109" s="3"/>
      <c r="M109" s="2" t="e">
        <f>ROUND((#REF!-K109),5)</f>
        <v>#REF!</v>
      </c>
      <c r="N109" s="3"/>
      <c r="O109" s="15" t="e">
        <f>ROUND(IF(K109=0, IF(#REF!=0, 0, 1),#REF!/ K109),5)</f>
        <v>#REF!</v>
      </c>
    </row>
    <row r="110" spans="1:15" x14ac:dyDescent="0.3">
      <c r="A110" s="1"/>
      <c r="B110" s="1"/>
      <c r="C110" s="1"/>
      <c r="D110" s="1"/>
      <c r="E110" s="1"/>
      <c r="F110" s="1" t="s">
        <v>245</v>
      </c>
      <c r="G110" s="1"/>
      <c r="H110" s="1"/>
      <c r="I110" s="1"/>
      <c r="J110" s="3"/>
      <c r="K110" s="2" t="e">
        <f>ROUND(#REF!+#REF!+#REF!+#REF!+#REF!,5)</f>
        <v>#REF!</v>
      </c>
      <c r="L110" s="3"/>
      <c r="M110" s="2" t="e">
        <f>ROUND((#REF!-K110),5)</f>
        <v>#REF!</v>
      </c>
      <c r="N110" s="3"/>
      <c r="O110" s="15" t="e">
        <f>ROUND(IF(K110=0, IF(#REF!=0, 0, 1),#REF!/ K110),5)</f>
        <v>#REF!</v>
      </c>
    </row>
    <row r="111" spans="1:15" x14ac:dyDescent="0.3">
      <c r="A111" s="1"/>
      <c r="B111" s="1"/>
      <c r="C111" s="1"/>
      <c r="D111" s="1"/>
      <c r="E111" s="1"/>
      <c r="F111" s="1" t="s">
        <v>246</v>
      </c>
      <c r="G111" s="1"/>
      <c r="H111" s="1"/>
      <c r="I111" s="1"/>
      <c r="J111" s="3"/>
      <c r="K111" s="2" t="e">
        <f>ROUND(#REF!+#REF!+#REF!+#REF!+#REF!,5)</f>
        <v>#REF!</v>
      </c>
      <c r="L111" s="3"/>
      <c r="M111" s="2" t="e">
        <f>ROUND((#REF!-K111),5)</f>
        <v>#REF!</v>
      </c>
      <c r="N111" s="3"/>
      <c r="O111" s="15" t="e">
        <f>ROUND(IF(K111=0, IF(#REF!=0, 0, 1),#REF!/ K111),5)</f>
        <v>#REF!</v>
      </c>
    </row>
    <row r="112" spans="1:15" x14ac:dyDescent="0.3">
      <c r="A112" s="1"/>
      <c r="B112" s="1"/>
      <c r="C112" s="1"/>
      <c r="D112" s="1"/>
      <c r="E112" s="1"/>
      <c r="F112" s="1" t="s">
        <v>247</v>
      </c>
      <c r="G112" s="1"/>
      <c r="H112" s="1"/>
      <c r="I112" s="1"/>
      <c r="J112" s="3"/>
      <c r="K112" s="2" t="e">
        <f>ROUND(#REF!+#REF!+#REF!+#REF!+#REF!,5)</f>
        <v>#REF!</v>
      </c>
      <c r="L112" s="3"/>
      <c r="M112" s="2" t="e">
        <f>ROUND((#REF!-K112),5)</f>
        <v>#REF!</v>
      </c>
      <c r="N112" s="3"/>
      <c r="O112" s="15" t="e">
        <f>ROUND(IF(K112=0, IF(#REF!=0, 0, 1),#REF!/ K112),5)</f>
        <v>#REF!</v>
      </c>
    </row>
    <row r="113" spans="1:15" x14ac:dyDescent="0.3">
      <c r="A113" s="1"/>
      <c r="B113" s="1"/>
      <c r="C113" s="1"/>
      <c r="D113" s="1"/>
      <c r="E113" s="1"/>
      <c r="F113" s="1" t="s">
        <v>248</v>
      </c>
      <c r="G113" s="1"/>
      <c r="H113" s="1"/>
      <c r="I113" s="1"/>
      <c r="J113" s="3"/>
      <c r="K113" s="2" t="e">
        <f>ROUND(#REF!+#REF!+#REF!+#REF!+#REF!,5)</f>
        <v>#REF!</v>
      </c>
      <c r="L113" s="3"/>
      <c r="M113" s="2" t="e">
        <f>ROUND((#REF!-K113),5)</f>
        <v>#REF!</v>
      </c>
      <c r="N113" s="3"/>
      <c r="O113" s="15" t="e">
        <f>ROUND(IF(K113=0, IF(#REF!=0, 0, 1),#REF!/ K113),5)</f>
        <v>#REF!</v>
      </c>
    </row>
    <row r="114" spans="1:15" x14ac:dyDescent="0.3">
      <c r="A114" s="1"/>
      <c r="B114" s="1"/>
      <c r="C114" s="1"/>
      <c r="D114" s="1"/>
      <c r="E114" s="1"/>
      <c r="F114" s="1" t="s">
        <v>249</v>
      </c>
      <c r="G114" s="1"/>
      <c r="H114" s="1"/>
      <c r="I114" s="1"/>
      <c r="J114" s="3"/>
      <c r="K114" s="2" t="e">
        <f>ROUND(#REF!+#REF!+#REF!+#REF!+#REF!,5)</f>
        <v>#REF!</v>
      </c>
      <c r="L114" s="3"/>
      <c r="M114" s="2" t="e">
        <f>ROUND((#REF!-K114),5)</f>
        <v>#REF!</v>
      </c>
      <c r="N114" s="3"/>
      <c r="O114" s="15" t="e">
        <f>ROUND(IF(K114=0, IF(#REF!=0, 0, 1),#REF!/ K114),5)</f>
        <v>#REF!</v>
      </c>
    </row>
    <row r="115" spans="1:15" x14ac:dyDescent="0.3">
      <c r="A115" s="1"/>
      <c r="B115" s="1"/>
      <c r="C115" s="1"/>
      <c r="D115" s="1"/>
      <c r="E115" s="1"/>
      <c r="F115" s="1" t="s">
        <v>250</v>
      </c>
      <c r="G115" s="1"/>
      <c r="H115" s="1"/>
      <c r="I115" s="1"/>
      <c r="J115" s="3"/>
      <c r="K115" s="2" t="e">
        <f>ROUND(#REF!+#REF!+#REF!+#REF!+#REF!,5)</f>
        <v>#REF!</v>
      </c>
      <c r="L115" s="3"/>
      <c r="M115" s="2" t="e">
        <f>ROUND((#REF!-K115),5)</f>
        <v>#REF!</v>
      </c>
      <c r="N115" s="3"/>
      <c r="O115" s="15" t="e">
        <f>ROUND(IF(K115=0, IF(#REF!=0, 0, 1),#REF!/ K115),5)</f>
        <v>#REF!</v>
      </c>
    </row>
    <row r="116" spans="1:15" x14ac:dyDescent="0.3">
      <c r="A116" s="1"/>
      <c r="B116" s="1"/>
      <c r="C116" s="1"/>
      <c r="D116" s="1"/>
      <c r="E116" s="1"/>
      <c r="F116" s="1" t="s">
        <v>251</v>
      </c>
      <c r="G116" s="1"/>
      <c r="H116" s="1"/>
      <c r="I116" s="1"/>
      <c r="J116" s="3"/>
      <c r="K116" s="2" t="e">
        <f>ROUND(#REF!+#REF!+#REF!+#REF!+#REF!,5)</f>
        <v>#REF!</v>
      </c>
      <c r="L116" s="3"/>
      <c r="M116" s="2" t="e">
        <f>ROUND((#REF!-K116),5)</f>
        <v>#REF!</v>
      </c>
      <c r="N116" s="3"/>
      <c r="O116" s="15" t="e">
        <f>ROUND(IF(K116=0, IF(#REF!=0, 0, 1),#REF!/ K116),5)</f>
        <v>#REF!</v>
      </c>
    </row>
    <row r="117" spans="1:15" x14ac:dyDescent="0.3">
      <c r="A117" s="1"/>
      <c r="B117" s="1"/>
      <c r="C117" s="1"/>
      <c r="D117" s="1"/>
      <c r="E117" s="1"/>
      <c r="F117" s="1" t="s">
        <v>252</v>
      </c>
      <c r="G117" s="1"/>
      <c r="H117" s="1"/>
      <c r="I117" s="1"/>
      <c r="J117" s="3"/>
      <c r="K117" s="2" t="e">
        <f>ROUND(#REF!+#REF!+#REF!+#REF!+#REF!,5)</f>
        <v>#REF!</v>
      </c>
      <c r="L117" s="3"/>
      <c r="M117" s="2" t="e">
        <f>ROUND((#REF!-K117),5)</f>
        <v>#REF!</v>
      </c>
      <c r="N117" s="3"/>
      <c r="O117" s="15" t="e">
        <f>ROUND(IF(K117=0, IF(#REF!=0, 0, 1),#REF!/ K117),5)</f>
        <v>#REF!</v>
      </c>
    </row>
    <row r="118" spans="1:15" x14ac:dyDescent="0.3">
      <c r="A118" s="1"/>
      <c r="B118" s="1"/>
      <c r="C118" s="1"/>
      <c r="D118" s="1"/>
      <c r="E118" s="1"/>
      <c r="F118" s="1" t="s">
        <v>253</v>
      </c>
      <c r="G118" s="1"/>
      <c r="H118" s="1"/>
      <c r="I118" s="1"/>
      <c r="J118" s="3"/>
      <c r="K118" s="2" t="e">
        <f>ROUND(#REF!+#REF!+#REF!+#REF!+#REF!,5)</f>
        <v>#REF!</v>
      </c>
      <c r="L118" s="3"/>
      <c r="M118" s="2" t="e">
        <f>ROUND((#REF!-K118),5)</f>
        <v>#REF!</v>
      </c>
      <c r="N118" s="3"/>
      <c r="O118" s="15" t="e">
        <f>ROUND(IF(K118=0, IF(#REF!=0, 0, 1),#REF!/ K118),5)</f>
        <v>#REF!</v>
      </c>
    </row>
    <row r="119" spans="1:15" x14ac:dyDescent="0.3">
      <c r="A119" s="1"/>
      <c r="B119" s="1"/>
      <c r="C119" s="1"/>
      <c r="D119" s="1"/>
      <c r="E119" s="1"/>
      <c r="F119" s="1" t="s">
        <v>254</v>
      </c>
      <c r="G119" s="1"/>
      <c r="H119" s="1"/>
      <c r="I119" s="1"/>
      <c r="J119" s="3"/>
      <c r="K119" s="2" t="e">
        <f>ROUND(#REF!+#REF!+#REF!+#REF!+#REF!,5)</f>
        <v>#REF!</v>
      </c>
      <c r="L119" s="3"/>
      <c r="M119" s="2" t="e">
        <f>ROUND((#REF!-K119),5)</f>
        <v>#REF!</v>
      </c>
      <c r="N119" s="3"/>
      <c r="O119" s="15" t="e">
        <f>ROUND(IF(K119=0, IF(#REF!=0, 0, 1),#REF!/ K119),5)</f>
        <v>#REF!</v>
      </c>
    </row>
    <row r="120" spans="1:15" x14ac:dyDescent="0.3">
      <c r="A120" s="1"/>
      <c r="B120" s="1"/>
      <c r="C120" s="1"/>
      <c r="D120" s="1"/>
      <c r="E120" s="1"/>
      <c r="F120" s="1" t="s">
        <v>255</v>
      </c>
      <c r="G120" s="1"/>
      <c r="H120" s="1"/>
      <c r="I120" s="1"/>
      <c r="J120" s="3"/>
      <c r="K120" s="2" t="e">
        <f>ROUND(#REF!+#REF!+#REF!+#REF!+#REF!,5)</f>
        <v>#REF!</v>
      </c>
      <c r="L120" s="3"/>
      <c r="M120" s="2" t="e">
        <f>ROUND((#REF!-K120),5)</f>
        <v>#REF!</v>
      </c>
      <c r="N120" s="3"/>
      <c r="O120" s="15" t="e">
        <f>ROUND(IF(K120=0, IF(#REF!=0, 0, 1),#REF!/ K120),5)</f>
        <v>#REF!</v>
      </c>
    </row>
    <row r="121" spans="1:15" x14ac:dyDescent="0.3">
      <c r="A121" s="1"/>
      <c r="B121" s="1"/>
      <c r="C121" s="1"/>
      <c r="D121" s="1"/>
      <c r="E121" s="1"/>
      <c r="F121" s="1" t="s">
        <v>63</v>
      </c>
      <c r="G121" s="1"/>
      <c r="H121" s="1"/>
      <c r="I121" s="1"/>
      <c r="J121" s="3"/>
      <c r="K121" s="2" t="e">
        <f>ROUND(#REF!+#REF!+#REF!+#REF!+#REF!,5)</f>
        <v>#REF!</v>
      </c>
      <c r="L121" s="3"/>
      <c r="M121" s="2" t="e">
        <f>ROUND((#REF!-K121),5)</f>
        <v>#REF!</v>
      </c>
      <c r="N121" s="3"/>
      <c r="O121" s="15" t="e">
        <f>ROUND(IF(K121=0, IF(#REF!=0, 0, 1),#REF!/ K121),5)</f>
        <v>#REF!</v>
      </c>
    </row>
    <row r="122" spans="1:15" x14ac:dyDescent="0.3">
      <c r="A122" s="1"/>
      <c r="B122" s="1"/>
      <c r="C122" s="1"/>
      <c r="D122" s="1"/>
      <c r="E122" s="1"/>
      <c r="F122" s="1" t="s">
        <v>256</v>
      </c>
      <c r="G122" s="1"/>
      <c r="H122" s="1"/>
      <c r="I122" s="1"/>
      <c r="J122" s="3"/>
      <c r="K122" s="2" t="e">
        <f>ROUND(#REF!+#REF!+#REF!+#REF!+#REF!,5)</f>
        <v>#REF!</v>
      </c>
      <c r="L122" s="3"/>
      <c r="M122" s="2" t="e">
        <f>ROUND((#REF!-K122),5)</f>
        <v>#REF!</v>
      </c>
      <c r="N122" s="3"/>
      <c r="O122" s="15" t="e">
        <f>ROUND(IF(K122=0, IF(#REF!=0, 0, 1),#REF!/ K122),5)</f>
        <v>#REF!</v>
      </c>
    </row>
    <row r="123" spans="1:15" x14ac:dyDescent="0.3">
      <c r="A123" s="1"/>
      <c r="B123" s="1"/>
      <c r="C123" s="1"/>
      <c r="D123" s="1"/>
      <c r="E123" s="1"/>
      <c r="F123" s="1" t="s">
        <v>64</v>
      </c>
      <c r="G123" s="1"/>
      <c r="H123" s="1"/>
      <c r="I123" s="1"/>
      <c r="J123" s="3"/>
      <c r="K123" s="2" t="e">
        <f>ROUND(#REF!+#REF!+#REF!+#REF!+#REF!,5)</f>
        <v>#REF!</v>
      </c>
      <c r="L123" s="3"/>
      <c r="M123" s="2" t="e">
        <f>ROUND((#REF!-K123),5)</f>
        <v>#REF!</v>
      </c>
      <c r="N123" s="3"/>
      <c r="O123" s="15" t="e">
        <f>ROUND(IF(K123=0, IF(#REF!=0, 0, 1),#REF!/ K123),5)</f>
        <v>#REF!</v>
      </c>
    </row>
    <row r="124" spans="1:15" x14ac:dyDescent="0.3">
      <c r="A124" s="1"/>
      <c r="B124" s="1"/>
      <c r="C124" s="1"/>
      <c r="D124" s="1"/>
      <c r="E124" s="1"/>
      <c r="F124" s="1" t="s">
        <v>65</v>
      </c>
      <c r="G124" s="1"/>
      <c r="H124" s="1"/>
      <c r="I124" s="1"/>
      <c r="J124" s="3"/>
      <c r="K124" s="2" t="e">
        <f>ROUND(#REF!+#REF!+#REF!+#REF!+#REF!,5)</f>
        <v>#REF!</v>
      </c>
      <c r="L124" s="3"/>
      <c r="M124" s="2" t="e">
        <f>ROUND((#REF!-K124),5)</f>
        <v>#REF!</v>
      </c>
      <c r="N124" s="3"/>
      <c r="O124" s="15" t="e">
        <f>ROUND(IF(K124=0, IF(#REF!=0, 0, 1),#REF!/ K124),5)</f>
        <v>#REF!</v>
      </c>
    </row>
    <row r="125" spans="1:15" x14ac:dyDescent="0.3">
      <c r="A125" s="1"/>
      <c r="B125" s="1"/>
      <c r="C125" s="1"/>
      <c r="D125" s="1"/>
      <c r="E125" s="1"/>
      <c r="F125" s="1" t="s">
        <v>66</v>
      </c>
      <c r="G125" s="1"/>
      <c r="H125" s="1"/>
      <c r="I125" s="1"/>
      <c r="J125" s="3"/>
      <c r="K125" s="2" t="e">
        <f>ROUND(#REF!+#REF!+#REF!+#REF!+#REF!,5)</f>
        <v>#REF!</v>
      </c>
      <c r="L125" s="3"/>
      <c r="M125" s="2" t="e">
        <f>ROUND((#REF!-K125),5)</f>
        <v>#REF!</v>
      </c>
      <c r="N125" s="3"/>
      <c r="O125" s="15" t="e">
        <f>ROUND(IF(K125=0, IF(#REF!=0, 0, 1),#REF!/ K125),5)</f>
        <v>#REF!</v>
      </c>
    </row>
    <row r="126" spans="1:15" x14ac:dyDescent="0.3">
      <c r="A126" s="1"/>
      <c r="B126" s="1"/>
      <c r="C126" s="1"/>
      <c r="D126" s="1"/>
      <c r="E126" s="1"/>
      <c r="F126" s="1" t="s">
        <v>257</v>
      </c>
      <c r="G126" s="1"/>
      <c r="H126" s="1"/>
      <c r="I126" s="1"/>
      <c r="J126" s="3"/>
      <c r="K126" s="2" t="e">
        <f>ROUND(#REF!+#REF!+#REF!+#REF!+#REF!,5)</f>
        <v>#REF!</v>
      </c>
      <c r="L126" s="3"/>
      <c r="M126" s="2" t="e">
        <f>ROUND((#REF!-K126),5)</f>
        <v>#REF!</v>
      </c>
      <c r="N126" s="3"/>
      <c r="O126" s="15" t="e">
        <f>ROUND(IF(K126=0, IF(#REF!=0, 0, 1),#REF!/ K126),5)</f>
        <v>#REF!</v>
      </c>
    </row>
    <row r="127" spans="1:15" x14ac:dyDescent="0.3">
      <c r="A127" s="1"/>
      <c r="B127" s="1"/>
      <c r="C127" s="1"/>
      <c r="D127" s="1"/>
      <c r="E127" s="1"/>
      <c r="F127" s="1" t="s">
        <v>67</v>
      </c>
      <c r="G127" s="1"/>
      <c r="H127" s="1"/>
      <c r="I127" s="1"/>
      <c r="J127" s="3"/>
      <c r="K127" s="2" t="e">
        <f>ROUND(#REF!+#REF!+#REF!+#REF!+#REF!,5)</f>
        <v>#REF!</v>
      </c>
      <c r="L127" s="3"/>
      <c r="M127" s="2" t="e">
        <f>ROUND((#REF!-K127),5)</f>
        <v>#REF!</v>
      </c>
      <c r="N127" s="3"/>
      <c r="O127" s="15" t="e">
        <f>ROUND(IF(K127=0, IF(#REF!=0, 0, 1),#REF!/ K127),5)</f>
        <v>#REF!</v>
      </c>
    </row>
    <row r="128" spans="1:15" x14ac:dyDescent="0.3">
      <c r="A128" s="1"/>
      <c r="B128" s="1"/>
      <c r="C128" s="1"/>
      <c r="D128" s="1"/>
      <c r="E128" s="1"/>
      <c r="F128" s="1" t="s">
        <v>258</v>
      </c>
      <c r="G128" s="1"/>
      <c r="H128" s="1"/>
      <c r="I128" s="1"/>
      <c r="J128" s="3"/>
      <c r="K128" s="2" t="e">
        <f>ROUND(#REF!+#REF!+#REF!+#REF!+#REF!,5)</f>
        <v>#REF!</v>
      </c>
      <c r="L128" s="3"/>
      <c r="M128" s="2" t="e">
        <f>ROUND((#REF!-K128),5)</f>
        <v>#REF!</v>
      </c>
      <c r="N128" s="3"/>
      <c r="O128" s="15" t="e">
        <f>ROUND(IF(K128=0, IF(#REF!=0, 0, 1),#REF!/ K128),5)</f>
        <v>#REF!</v>
      </c>
    </row>
    <row r="129" spans="1:15" x14ac:dyDescent="0.3">
      <c r="A129" s="1"/>
      <c r="B129" s="1"/>
      <c r="C129" s="1"/>
      <c r="D129" s="1"/>
      <c r="E129" s="1"/>
      <c r="F129" s="1" t="s">
        <v>68</v>
      </c>
      <c r="G129" s="1"/>
      <c r="H129" s="1"/>
      <c r="I129" s="1"/>
      <c r="J129" s="3"/>
      <c r="K129" s="2" t="e">
        <f>ROUND(#REF!+#REF!+#REF!+#REF!+#REF!,5)</f>
        <v>#REF!</v>
      </c>
      <c r="L129" s="3"/>
      <c r="M129" s="2" t="e">
        <f>ROUND((#REF!-K129),5)</f>
        <v>#REF!</v>
      </c>
      <c r="N129" s="3"/>
      <c r="O129" s="15" t="e">
        <f>ROUND(IF(K129=0, IF(#REF!=0, 0, 1),#REF!/ K129),5)</f>
        <v>#REF!</v>
      </c>
    </row>
    <row r="130" spans="1:15" x14ac:dyDescent="0.3">
      <c r="A130" s="1"/>
      <c r="B130" s="1"/>
      <c r="C130" s="1"/>
      <c r="D130" s="1"/>
      <c r="E130" s="1"/>
      <c r="F130" s="1" t="s">
        <v>259</v>
      </c>
      <c r="G130" s="1"/>
      <c r="H130" s="1"/>
      <c r="I130" s="1"/>
      <c r="J130" s="3"/>
      <c r="K130" s="2" t="e">
        <f>ROUND(#REF!+#REF!+#REF!+#REF!+#REF!,5)</f>
        <v>#REF!</v>
      </c>
      <c r="L130" s="3"/>
      <c r="M130" s="2" t="e">
        <f>ROUND((#REF!-K130),5)</f>
        <v>#REF!</v>
      </c>
      <c r="N130" s="3"/>
      <c r="O130" s="15" t="e">
        <f>ROUND(IF(K130=0, IF(#REF!=0, 0, 1),#REF!/ K130),5)</f>
        <v>#REF!</v>
      </c>
    </row>
    <row r="131" spans="1:15" x14ac:dyDescent="0.3">
      <c r="A131" s="1"/>
      <c r="B131" s="1"/>
      <c r="C131" s="1"/>
      <c r="D131" s="1"/>
      <c r="E131" s="1"/>
      <c r="F131" s="1" t="s">
        <v>69</v>
      </c>
      <c r="G131" s="1"/>
      <c r="H131" s="1"/>
      <c r="I131" s="1"/>
      <c r="J131" s="3"/>
      <c r="K131" s="2" t="e">
        <f>ROUND(#REF!+#REF!+#REF!+#REF!+#REF!,5)</f>
        <v>#REF!</v>
      </c>
      <c r="L131" s="3"/>
      <c r="M131" s="2" t="e">
        <f>ROUND((#REF!-K131),5)</f>
        <v>#REF!</v>
      </c>
      <c r="N131" s="3"/>
      <c r="O131" s="15" t="e">
        <f>ROUND(IF(K131=0, IF(#REF!=0, 0, 1),#REF!/ K131),5)</f>
        <v>#REF!</v>
      </c>
    </row>
    <row r="132" spans="1:15" x14ac:dyDescent="0.3">
      <c r="A132" s="1"/>
      <c r="B132" s="1"/>
      <c r="C132" s="1"/>
      <c r="D132" s="1"/>
      <c r="E132" s="1"/>
      <c r="F132" s="1" t="s">
        <v>70</v>
      </c>
      <c r="G132" s="1"/>
      <c r="H132" s="1"/>
      <c r="I132" s="1"/>
      <c r="J132" s="3"/>
      <c r="K132" s="2" t="e">
        <f>ROUND(#REF!+#REF!+#REF!+#REF!+#REF!,5)</f>
        <v>#REF!</v>
      </c>
      <c r="L132" s="3"/>
      <c r="M132" s="2" t="e">
        <f>ROUND((#REF!-K132),5)</f>
        <v>#REF!</v>
      </c>
      <c r="N132" s="3"/>
      <c r="O132" s="15" t="e">
        <f>ROUND(IF(K132=0, IF(#REF!=0, 0, 1),#REF!/ K132),5)</f>
        <v>#REF!</v>
      </c>
    </row>
    <row r="133" spans="1:15" x14ac:dyDescent="0.3">
      <c r="A133" s="1"/>
      <c r="B133" s="1"/>
      <c r="C133" s="1"/>
      <c r="D133" s="1"/>
      <c r="E133" s="1"/>
      <c r="F133" s="1" t="s">
        <v>148</v>
      </c>
      <c r="G133" s="1"/>
      <c r="H133" s="1"/>
      <c r="I133" s="1"/>
      <c r="J133" s="3"/>
      <c r="K133" s="2" t="e">
        <f>ROUND(#REF!+#REF!+#REF!+#REF!+#REF!,5)</f>
        <v>#REF!</v>
      </c>
      <c r="L133" s="3"/>
      <c r="M133" s="2" t="e">
        <f>ROUND((#REF!-K133),5)</f>
        <v>#REF!</v>
      </c>
      <c r="N133" s="3"/>
      <c r="O133" s="15" t="e">
        <f>ROUND(IF(K133=0, IF(#REF!=0, 0, 1),#REF!/ K133),5)</f>
        <v>#REF!</v>
      </c>
    </row>
    <row r="134" spans="1:15" x14ac:dyDescent="0.3">
      <c r="A134" s="1"/>
      <c r="B134" s="1"/>
      <c r="C134" s="1"/>
      <c r="D134" s="1"/>
      <c r="E134" s="1"/>
      <c r="F134" s="1" t="s">
        <v>260</v>
      </c>
      <c r="G134" s="1"/>
      <c r="H134" s="1"/>
      <c r="I134" s="1"/>
      <c r="J134" s="3"/>
      <c r="K134" s="2" t="e">
        <f>ROUND(#REF!+#REF!+#REF!+#REF!+#REF!,5)</f>
        <v>#REF!</v>
      </c>
      <c r="L134" s="3"/>
      <c r="M134" s="2" t="e">
        <f>ROUND((#REF!-K134),5)</f>
        <v>#REF!</v>
      </c>
      <c r="N134" s="3"/>
      <c r="O134" s="15" t="e">
        <f>ROUND(IF(K134=0, IF(#REF!=0, 0, 1),#REF!/ K134),5)</f>
        <v>#REF!</v>
      </c>
    </row>
    <row r="135" spans="1:15" ht="15" thickBot="1" x14ac:dyDescent="0.35">
      <c r="A135" s="1"/>
      <c r="B135" s="1"/>
      <c r="C135" s="1"/>
      <c r="D135" s="1"/>
      <c r="E135" s="1"/>
      <c r="F135" s="1" t="s">
        <v>261</v>
      </c>
      <c r="G135" s="1"/>
      <c r="H135" s="1"/>
      <c r="I135" s="1"/>
      <c r="J135" s="3"/>
      <c r="K135" s="4" t="e">
        <f>ROUND(#REF!+#REF!+#REF!+#REF!+#REF!,5)</f>
        <v>#REF!</v>
      </c>
      <c r="L135" s="3"/>
      <c r="M135" s="4" t="e">
        <f>ROUND((#REF!-K135),5)</f>
        <v>#REF!</v>
      </c>
      <c r="N135" s="3"/>
      <c r="O135" s="16" t="e">
        <f>ROUND(IF(K135=0, IF(#REF!=0, 0, 1),#REF!/ K135),5)</f>
        <v>#REF!</v>
      </c>
    </row>
    <row r="136" spans="1:15" x14ac:dyDescent="0.3">
      <c r="A136" s="1"/>
      <c r="B136" s="1"/>
      <c r="C136" s="1"/>
      <c r="D136" s="1"/>
      <c r="E136" s="1" t="s">
        <v>71</v>
      </c>
      <c r="F136" s="1"/>
      <c r="G136" s="1"/>
      <c r="H136" s="1"/>
      <c r="I136" s="1"/>
      <c r="J136" s="3"/>
      <c r="K136" s="2" t="e">
        <f>ROUND(#REF!+#REF!+#REF!+#REF!+#REF!,5)</f>
        <v>#REF!</v>
      </c>
      <c r="L136" s="3"/>
      <c r="M136" s="2" t="e">
        <f>ROUND((#REF!-K136),5)</f>
        <v>#REF!</v>
      </c>
      <c r="N136" s="3"/>
      <c r="O136" s="15" t="e">
        <f>ROUND(IF(K136=0, IF(#REF!=0, 0, 1),#REF!/ K136),5)</f>
        <v>#REF!</v>
      </c>
    </row>
    <row r="137" spans="1:15" x14ac:dyDescent="0.3">
      <c r="A137" s="1"/>
      <c r="B137" s="1"/>
      <c r="C137" s="1"/>
      <c r="D137" s="1"/>
      <c r="E137" s="1" t="s">
        <v>72</v>
      </c>
      <c r="F137" s="1"/>
      <c r="G137" s="1"/>
      <c r="H137" s="1"/>
      <c r="I137" s="1"/>
      <c r="J137" s="3"/>
      <c r="K137" s="2"/>
      <c r="L137" s="3"/>
      <c r="M137" s="2"/>
      <c r="N137" s="3"/>
      <c r="O137" s="15"/>
    </row>
    <row r="138" spans="1:15" x14ac:dyDescent="0.3">
      <c r="A138" s="1"/>
      <c r="B138" s="1"/>
      <c r="C138" s="1"/>
      <c r="D138" s="1"/>
      <c r="E138" s="1"/>
      <c r="F138" s="1" t="s">
        <v>73</v>
      </c>
      <c r="G138" s="1"/>
      <c r="H138" s="1"/>
      <c r="I138" s="1"/>
      <c r="J138" s="3"/>
      <c r="K138" s="2" t="e">
        <f>ROUND(#REF!+#REF!+#REF!+#REF!+#REF!,5)</f>
        <v>#REF!</v>
      </c>
      <c r="L138" s="3"/>
      <c r="M138" s="2" t="e">
        <f>ROUND((#REF!-K138),5)</f>
        <v>#REF!</v>
      </c>
      <c r="N138" s="3"/>
      <c r="O138" s="15" t="e">
        <f>ROUND(IF(K138=0, IF(#REF!=0, 0, 1),#REF!/ K138),5)</f>
        <v>#REF!</v>
      </c>
    </row>
    <row r="139" spans="1:15" x14ac:dyDescent="0.3">
      <c r="A139" s="1"/>
      <c r="B139" s="1"/>
      <c r="C139" s="1"/>
      <c r="D139" s="1"/>
      <c r="E139" s="1"/>
      <c r="F139" s="1" t="s">
        <v>149</v>
      </c>
      <c r="G139" s="1"/>
      <c r="H139" s="1"/>
      <c r="I139" s="1"/>
      <c r="J139" s="3"/>
      <c r="K139" s="2"/>
      <c r="L139" s="3"/>
      <c r="M139" s="2"/>
      <c r="N139" s="3"/>
      <c r="O139" s="15"/>
    </row>
    <row r="140" spans="1:15" x14ac:dyDescent="0.3">
      <c r="A140" s="1"/>
      <c r="B140" s="1"/>
      <c r="C140" s="1"/>
      <c r="D140" s="1"/>
      <c r="E140" s="1"/>
      <c r="F140" s="1"/>
      <c r="G140" s="1" t="s">
        <v>150</v>
      </c>
      <c r="H140" s="1"/>
      <c r="I140" s="1"/>
      <c r="J140" s="3"/>
      <c r="K140" s="2" t="e">
        <f>ROUND(#REF!+#REF!+#REF!+#REF!+#REF!,5)</f>
        <v>#REF!</v>
      </c>
      <c r="L140" s="3"/>
      <c r="M140" s="2" t="e">
        <f>ROUND((#REF!-K140),5)</f>
        <v>#REF!</v>
      </c>
      <c r="N140" s="3"/>
      <c r="O140" s="15" t="e">
        <f>ROUND(IF(K140=0, IF(#REF!=0, 0, 1),#REF!/ K140),5)</f>
        <v>#REF!</v>
      </c>
    </row>
    <row r="141" spans="1:15" ht="15" thickBot="1" x14ac:dyDescent="0.35">
      <c r="A141" s="1"/>
      <c r="B141" s="1"/>
      <c r="C141" s="1"/>
      <c r="D141" s="1"/>
      <c r="E141" s="1"/>
      <c r="F141" s="1"/>
      <c r="G141" s="1" t="s">
        <v>262</v>
      </c>
      <c r="H141" s="1"/>
      <c r="I141" s="1"/>
      <c r="J141" s="3"/>
      <c r="K141" s="4" t="e">
        <f>ROUND(#REF!+#REF!+#REF!+#REF!+#REF!,5)</f>
        <v>#REF!</v>
      </c>
      <c r="L141" s="3"/>
      <c r="M141" s="4" t="e">
        <f>ROUND((#REF!-K141),5)</f>
        <v>#REF!</v>
      </c>
      <c r="N141" s="3"/>
      <c r="O141" s="16" t="e">
        <f>ROUND(IF(K141=0, IF(#REF!=0, 0, 1),#REF!/ K141),5)</f>
        <v>#REF!</v>
      </c>
    </row>
    <row r="142" spans="1:15" x14ac:dyDescent="0.3">
      <c r="A142" s="1"/>
      <c r="B142" s="1"/>
      <c r="C142" s="1"/>
      <c r="D142" s="1"/>
      <c r="E142" s="1"/>
      <c r="F142" s="1" t="s">
        <v>151</v>
      </c>
      <c r="G142" s="1"/>
      <c r="H142" s="1"/>
      <c r="I142" s="1"/>
      <c r="J142" s="3"/>
      <c r="K142" s="2" t="e">
        <f>ROUND(#REF!+#REF!+#REF!+#REF!+#REF!,5)</f>
        <v>#REF!</v>
      </c>
      <c r="L142" s="3"/>
      <c r="M142" s="2" t="e">
        <f>ROUND((#REF!-K142),5)</f>
        <v>#REF!</v>
      </c>
      <c r="N142" s="3"/>
      <c r="O142" s="15" t="e">
        <f>ROUND(IF(K142=0, IF(#REF!=0, 0, 1),#REF!/ K142),5)</f>
        <v>#REF!</v>
      </c>
    </row>
    <row r="143" spans="1:15" x14ac:dyDescent="0.3">
      <c r="A143" s="1"/>
      <c r="B143" s="1"/>
      <c r="C143" s="1"/>
      <c r="D143" s="1"/>
      <c r="E143" s="1"/>
      <c r="F143" s="1" t="s">
        <v>74</v>
      </c>
      <c r="G143" s="1"/>
      <c r="H143" s="1"/>
      <c r="I143" s="1"/>
      <c r="J143" s="3"/>
      <c r="K143" s="2" t="e">
        <f>ROUND(#REF!+#REF!+#REF!+#REF!+#REF!,5)</f>
        <v>#REF!</v>
      </c>
      <c r="L143" s="3"/>
      <c r="M143" s="2" t="e">
        <f>ROUND((#REF!-K143),5)</f>
        <v>#REF!</v>
      </c>
      <c r="N143" s="3"/>
      <c r="O143" s="15" t="e">
        <f>ROUND(IF(K143=0, IF(#REF!=0, 0, 1),#REF!/ K143),5)</f>
        <v>#REF!</v>
      </c>
    </row>
    <row r="144" spans="1:15" x14ac:dyDescent="0.3">
      <c r="A144" s="1"/>
      <c r="B144" s="1"/>
      <c r="C144" s="1"/>
      <c r="D144" s="1"/>
      <c r="E144" s="1"/>
      <c r="F144" s="1" t="s">
        <v>75</v>
      </c>
      <c r="G144" s="1"/>
      <c r="H144" s="1"/>
      <c r="I144" s="1"/>
      <c r="J144" s="3"/>
      <c r="K144" s="2" t="e">
        <f>ROUND(#REF!+#REF!+#REF!+#REF!+#REF!,5)</f>
        <v>#REF!</v>
      </c>
      <c r="L144" s="3"/>
      <c r="M144" s="2" t="e">
        <f>ROUND((#REF!-K144),5)</f>
        <v>#REF!</v>
      </c>
      <c r="N144" s="3"/>
      <c r="O144" s="15" t="e">
        <f>ROUND(IF(K144=0, IF(#REF!=0, 0, 1),#REF!/ K144),5)</f>
        <v>#REF!</v>
      </c>
    </row>
    <row r="145" spans="1:15" x14ac:dyDescent="0.3">
      <c r="A145" s="1"/>
      <c r="B145" s="1"/>
      <c r="C145" s="1"/>
      <c r="D145" s="1"/>
      <c r="E145" s="1"/>
      <c r="F145" s="1" t="s">
        <v>76</v>
      </c>
      <c r="G145" s="1"/>
      <c r="H145" s="1"/>
      <c r="I145" s="1"/>
      <c r="J145" s="3"/>
      <c r="K145" s="2" t="e">
        <f>ROUND(#REF!+#REF!+#REF!+#REF!+#REF!,5)</f>
        <v>#REF!</v>
      </c>
      <c r="L145" s="3"/>
      <c r="M145" s="2" t="e">
        <f>ROUND((#REF!-K145),5)</f>
        <v>#REF!</v>
      </c>
      <c r="N145" s="3"/>
      <c r="O145" s="15" t="e">
        <f>ROUND(IF(K145=0, IF(#REF!=0, 0, 1),#REF!/ K145),5)</f>
        <v>#REF!</v>
      </c>
    </row>
    <row r="146" spans="1:15" x14ac:dyDescent="0.3">
      <c r="A146" s="1"/>
      <c r="B146" s="1"/>
      <c r="C146" s="1"/>
      <c r="D146" s="1"/>
      <c r="E146" s="1"/>
      <c r="F146" s="1" t="s">
        <v>77</v>
      </c>
      <c r="G146" s="1"/>
      <c r="H146" s="1"/>
      <c r="I146" s="1"/>
      <c r="J146" s="3"/>
      <c r="K146" s="2" t="e">
        <f>ROUND(#REF!+#REF!+#REF!+#REF!+#REF!,5)</f>
        <v>#REF!</v>
      </c>
      <c r="L146" s="3"/>
      <c r="M146" s="2" t="e">
        <f>ROUND((#REF!-K146),5)</f>
        <v>#REF!</v>
      </c>
      <c r="N146" s="3"/>
      <c r="O146" s="15" t="e">
        <f>ROUND(IF(K146=0, IF(#REF!=0, 0, 1),#REF!/ K146),5)</f>
        <v>#REF!</v>
      </c>
    </row>
    <row r="147" spans="1:15" x14ac:dyDescent="0.3">
      <c r="A147" s="1"/>
      <c r="B147" s="1"/>
      <c r="C147" s="1"/>
      <c r="D147" s="1"/>
      <c r="E147" s="1"/>
      <c r="F147" s="1" t="s">
        <v>78</v>
      </c>
      <c r="G147" s="1"/>
      <c r="H147" s="1"/>
      <c r="I147" s="1"/>
      <c r="J147" s="3"/>
      <c r="K147" s="2" t="e">
        <f>ROUND(#REF!+#REF!+#REF!+#REF!+#REF!,5)</f>
        <v>#REF!</v>
      </c>
      <c r="L147" s="3"/>
      <c r="M147" s="2" t="e">
        <f>ROUND((#REF!-K147),5)</f>
        <v>#REF!</v>
      </c>
      <c r="N147" s="3"/>
      <c r="O147" s="15" t="e">
        <f>ROUND(IF(K147=0, IF(#REF!=0, 0, 1),#REF!/ K147),5)</f>
        <v>#REF!</v>
      </c>
    </row>
    <row r="148" spans="1:15" x14ac:dyDescent="0.3">
      <c r="A148" s="1"/>
      <c r="B148" s="1"/>
      <c r="C148" s="1"/>
      <c r="D148" s="1"/>
      <c r="E148" s="1"/>
      <c r="F148" s="1" t="s">
        <v>152</v>
      </c>
      <c r="G148" s="1"/>
      <c r="H148" s="1"/>
      <c r="I148" s="1"/>
      <c r="J148" s="3"/>
      <c r="K148" s="2" t="e">
        <f>ROUND(#REF!+#REF!+#REF!+#REF!+#REF!,5)</f>
        <v>#REF!</v>
      </c>
      <c r="L148" s="3"/>
      <c r="M148" s="2" t="e">
        <f>ROUND((#REF!-K148),5)</f>
        <v>#REF!</v>
      </c>
      <c r="N148" s="3"/>
      <c r="O148" s="15" t="e">
        <f>ROUND(IF(K148=0, IF(#REF!=0, 0, 1),#REF!/ K148),5)</f>
        <v>#REF!</v>
      </c>
    </row>
    <row r="149" spans="1:15" x14ac:dyDescent="0.3">
      <c r="A149" s="1"/>
      <c r="B149" s="1"/>
      <c r="C149" s="1"/>
      <c r="D149" s="1"/>
      <c r="E149" s="1"/>
      <c r="F149" s="1" t="s">
        <v>263</v>
      </c>
      <c r="G149" s="1"/>
      <c r="H149" s="1"/>
      <c r="I149" s="1"/>
      <c r="J149" s="3"/>
      <c r="K149" s="2" t="e">
        <f>ROUND(#REF!+#REF!+#REF!+#REF!+#REF!,5)</f>
        <v>#REF!</v>
      </c>
      <c r="L149" s="3"/>
      <c r="M149" s="2" t="e">
        <f>ROUND((#REF!-K149),5)</f>
        <v>#REF!</v>
      </c>
      <c r="N149" s="3"/>
      <c r="O149" s="15" t="e">
        <f>ROUND(IF(K149=0, IF(#REF!=0, 0, 1),#REF!/ K149),5)</f>
        <v>#REF!</v>
      </c>
    </row>
    <row r="150" spans="1:15" x14ac:dyDescent="0.3">
      <c r="A150" s="1"/>
      <c r="B150" s="1"/>
      <c r="C150" s="1"/>
      <c r="D150" s="1"/>
      <c r="E150" s="1"/>
      <c r="F150" s="1" t="s">
        <v>264</v>
      </c>
      <c r="G150" s="1"/>
      <c r="H150" s="1"/>
      <c r="I150" s="1"/>
      <c r="J150" s="3"/>
      <c r="K150" s="2" t="e">
        <f>ROUND(#REF!+#REF!+#REF!+#REF!+#REF!,5)</f>
        <v>#REF!</v>
      </c>
      <c r="L150" s="3"/>
      <c r="M150" s="2" t="e">
        <f>ROUND((#REF!-K150),5)</f>
        <v>#REF!</v>
      </c>
      <c r="N150" s="3"/>
      <c r="O150" s="15" t="e">
        <f>ROUND(IF(K150=0, IF(#REF!=0, 0, 1),#REF!/ K150),5)</f>
        <v>#REF!</v>
      </c>
    </row>
    <row r="151" spans="1:15" x14ac:dyDescent="0.3">
      <c r="A151" s="1"/>
      <c r="B151" s="1"/>
      <c r="C151" s="1"/>
      <c r="D151" s="1"/>
      <c r="E151" s="1"/>
      <c r="F151" s="1" t="s">
        <v>79</v>
      </c>
      <c r="G151" s="1"/>
      <c r="H151" s="1"/>
      <c r="I151" s="1"/>
      <c r="J151" s="3"/>
      <c r="K151" s="2" t="e">
        <f>ROUND(#REF!+#REF!+#REF!+#REF!+#REF!,5)</f>
        <v>#REF!</v>
      </c>
      <c r="L151" s="3"/>
      <c r="M151" s="2" t="e">
        <f>ROUND((#REF!-K151),5)</f>
        <v>#REF!</v>
      </c>
      <c r="N151" s="3"/>
      <c r="O151" s="15" t="e">
        <f>ROUND(IF(K151=0, IF(#REF!=0, 0, 1),#REF!/ K151),5)</f>
        <v>#REF!</v>
      </c>
    </row>
    <row r="152" spans="1:15" x14ac:dyDescent="0.3">
      <c r="A152" s="1"/>
      <c r="B152" s="1"/>
      <c r="C152" s="1"/>
      <c r="D152" s="1"/>
      <c r="E152" s="1"/>
      <c r="F152" s="1" t="s">
        <v>265</v>
      </c>
      <c r="G152" s="1"/>
      <c r="H152" s="1"/>
      <c r="I152" s="1"/>
      <c r="J152" s="3"/>
      <c r="K152" s="2" t="e">
        <f>ROUND(#REF!+#REF!+#REF!+#REF!+#REF!,5)</f>
        <v>#REF!</v>
      </c>
      <c r="L152" s="3"/>
      <c r="M152" s="2" t="e">
        <f>ROUND((#REF!-K152),5)</f>
        <v>#REF!</v>
      </c>
      <c r="N152" s="3"/>
      <c r="O152" s="15" t="e">
        <f>ROUND(IF(K152=0, IF(#REF!=0, 0, 1),#REF!/ K152),5)</f>
        <v>#REF!</v>
      </c>
    </row>
    <row r="153" spans="1:15" x14ac:dyDescent="0.3">
      <c r="A153" s="1"/>
      <c r="B153" s="1"/>
      <c r="C153" s="1"/>
      <c r="D153" s="1"/>
      <c r="E153" s="1"/>
      <c r="F153" s="1" t="s">
        <v>80</v>
      </c>
      <c r="G153" s="1"/>
      <c r="H153" s="1"/>
      <c r="I153" s="1"/>
      <c r="J153" s="3"/>
      <c r="K153" s="2" t="e">
        <f>ROUND(#REF!+#REF!+#REF!+#REF!+#REF!,5)</f>
        <v>#REF!</v>
      </c>
      <c r="L153" s="3"/>
      <c r="M153" s="2" t="e">
        <f>ROUND((#REF!-K153),5)</f>
        <v>#REF!</v>
      </c>
      <c r="N153" s="3"/>
      <c r="O153" s="15" t="e">
        <f>ROUND(IF(K153=0, IF(#REF!=0, 0, 1),#REF!/ K153),5)</f>
        <v>#REF!</v>
      </c>
    </row>
    <row r="154" spans="1:15" x14ac:dyDescent="0.3">
      <c r="A154" s="1"/>
      <c r="B154" s="1"/>
      <c r="C154" s="1"/>
      <c r="D154" s="1"/>
      <c r="E154" s="1"/>
      <c r="F154" s="1" t="s">
        <v>81</v>
      </c>
      <c r="G154" s="1"/>
      <c r="H154" s="1"/>
      <c r="I154" s="1"/>
      <c r="J154" s="3"/>
      <c r="K154" s="2" t="e">
        <f>ROUND(#REF!+#REF!+#REF!+#REF!+#REF!,5)</f>
        <v>#REF!</v>
      </c>
      <c r="L154" s="3"/>
      <c r="M154" s="2" t="e">
        <f>ROUND((#REF!-K154),5)</f>
        <v>#REF!</v>
      </c>
      <c r="N154" s="3"/>
      <c r="O154" s="15" t="e">
        <f>ROUND(IF(K154=0, IF(#REF!=0, 0, 1),#REF!/ K154),5)</f>
        <v>#REF!</v>
      </c>
    </row>
    <row r="155" spans="1:15" x14ac:dyDescent="0.3">
      <c r="A155" s="1"/>
      <c r="B155" s="1"/>
      <c r="C155" s="1"/>
      <c r="D155" s="1"/>
      <c r="E155" s="1"/>
      <c r="F155" s="1" t="s">
        <v>82</v>
      </c>
      <c r="G155" s="1"/>
      <c r="H155" s="1"/>
      <c r="I155" s="1"/>
      <c r="J155" s="3"/>
      <c r="K155" s="2" t="e">
        <f>ROUND(#REF!+#REF!+#REF!+#REF!+#REF!,5)</f>
        <v>#REF!</v>
      </c>
      <c r="L155" s="3"/>
      <c r="M155" s="2" t="e">
        <f>ROUND((#REF!-K155),5)</f>
        <v>#REF!</v>
      </c>
      <c r="N155" s="3"/>
      <c r="O155" s="15" t="e">
        <f>ROUND(IF(K155=0, IF(#REF!=0, 0, 1),#REF!/ K155),5)</f>
        <v>#REF!</v>
      </c>
    </row>
    <row r="156" spans="1:15" x14ac:dyDescent="0.3">
      <c r="A156" s="1"/>
      <c r="B156" s="1"/>
      <c r="C156" s="1"/>
      <c r="D156" s="1"/>
      <c r="E156" s="1"/>
      <c r="F156" s="1" t="s">
        <v>266</v>
      </c>
      <c r="G156" s="1"/>
      <c r="H156" s="1"/>
      <c r="I156" s="1"/>
      <c r="J156" s="3"/>
      <c r="K156" s="2" t="e">
        <f>ROUND(#REF!+#REF!+#REF!+#REF!+#REF!,5)</f>
        <v>#REF!</v>
      </c>
      <c r="L156" s="3"/>
      <c r="M156" s="2" t="e">
        <f>ROUND((#REF!-K156),5)</f>
        <v>#REF!</v>
      </c>
      <c r="N156" s="3"/>
      <c r="O156" s="15" t="e">
        <f>ROUND(IF(K156=0, IF(#REF!=0, 0, 1),#REF!/ K156),5)</f>
        <v>#REF!</v>
      </c>
    </row>
    <row r="157" spans="1:15" x14ac:dyDescent="0.3">
      <c r="A157" s="1"/>
      <c r="B157" s="1"/>
      <c r="C157" s="1"/>
      <c r="D157" s="1"/>
      <c r="E157" s="1"/>
      <c r="F157" s="1" t="s">
        <v>83</v>
      </c>
      <c r="G157" s="1"/>
      <c r="H157" s="1"/>
      <c r="I157" s="1"/>
      <c r="J157" s="3"/>
      <c r="K157" s="2" t="e">
        <f>ROUND(#REF!+#REF!+#REF!+#REF!+#REF!,5)</f>
        <v>#REF!</v>
      </c>
      <c r="L157" s="3"/>
      <c r="M157" s="2" t="e">
        <f>ROUND((#REF!-K157),5)</f>
        <v>#REF!</v>
      </c>
      <c r="N157" s="3"/>
      <c r="O157" s="15" t="e">
        <f>ROUND(IF(K157=0, IF(#REF!=0, 0, 1),#REF!/ K157),5)</f>
        <v>#REF!</v>
      </c>
    </row>
    <row r="158" spans="1:15" x14ac:dyDescent="0.3">
      <c r="A158" s="1"/>
      <c r="B158" s="1"/>
      <c r="C158" s="1"/>
      <c r="D158" s="1"/>
      <c r="E158" s="1"/>
      <c r="F158" s="1" t="s">
        <v>84</v>
      </c>
      <c r="G158" s="1"/>
      <c r="H158" s="1"/>
      <c r="I158" s="1"/>
      <c r="J158" s="3"/>
      <c r="K158" s="2" t="e">
        <f>ROUND(#REF!+#REF!+#REF!+#REF!+#REF!,5)</f>
        <v>#REF!</v>
      </c>
      <c r="L158" s="3"/>
      <c r="M158" s="2" t="e">
        <f>ROUND((#REF!-K158),5)</f>
        <v>#REF!</v>
      </c>
      <c r="N158" s="3"/>
      <c r="O158" s="15" t="e">
        <f>ROUND(IF(K158=0, IF(#REF!=0, 0, 1),#REF!/ K158),5)</f>
        <v>#REF!</v>
      </c>
    </row>
    <row r="159" spans="1:15" x14ac:dyDescent="0.3">
      <c r="A159" s="1"/>
      <c r="B159" s="1"/>
      <c r="C159" s="1"/>
      <c r="D159" s="1"/>
      <c r="E159" s="1"/>
      <c r="F159" s="1" t="s">
        <v>267</v>
      </c>
      <c r="G159" s="1"/>
      <c r="H159" s="1"/>
      <c r="I159" s="1"/>
      <c r="J159" s="3"/>
      <c r="K159" s="2" t="e">
        <f>ROUND(#REF!+#REF!+#REF!+#REF!+#REF!,5)</f>
        <v>#REF!</v>
      </c>
      <c r="L159" s="3"/>
      <c r="M159" s="2" t="e">
        <f>ROUND((#REF!-K159),5)</f>
        <v>#REF!</v>
      </c>
      <c r="N159" s="3"/>
      <c r="O159" s="15" t="e">
        <f>ROUND(IF(K159=0, IF(#REF!=0, 0, 1),#REF!/ K159),5)</f>
        <v>#REF!</v>
      </c>
    </row>
    <row r="160" spans="1:15" x14ac:dyDescent="0.3">
      <c r="A160" s="1"/>
      <c r="B160" s="1"/>
      <c r="C160" s="1"/>
      <c r="D160" s="1"/>
      <c r="E160" s="1"/>
      <c r="F160" s="1" t="s">
        <v>268</v>
      </c>
      <c r="G160" s="1"/>
      <c r="H160" s="1"/>
      <c r="I160" s="1"/>
      <c r="J160" s="3"/>
      <c r="K160" s="2" t="e">
        <f>ROUND(#REF!+#REF!+#REF!+#REF!+#REF!,5)</f>
        <v>#REF!</v>
      </c>
      <c r="L160" s="3"/>
      <c r="M160" s="2" t="e">
        <f>ROUND((#REF!-K160),5)</f>
        <v>#REF!</v>
      </c>
      <c r="N160" s="3"/>
      <c r="O160" s="15" t="e">
        <f>ROUND(IF(K160=0, IF(#REF!=0, 0, 1),#REF!/ K160),5)</f>
        <v>#REF!</v>
      </c>
    </row>
    <row r="161" spans="1:15" x14ac:dyDescent="0.3">
      <c r="A161" s="1"/>
      <c r="B161" s="1"/>
      <c r="C161" s="1"/>
      <c r="D161" s="1"/>
      <c r="E161" s="1"/>
      <c r="F161" s="1" t="s">
        <v>85</v>
      </c>
      <c r="G161" s="1"/>
      <c r="H161" s="1"/>
      <c r="I161" s="1"/>
      <c r="J161" s="3"/>
      <c r="K161" s="2" t="e">
        <f>ROUND(#REF!+#REF!+#REF!+#REF!+#REF!,5)</f>
        <v>#REF!</v>
      </c>
      <c r="L161" s="3"/>
      <c r="M161" s="2" t="e">
        <f>ROUND((#REF!-K161),5)</f>
        <v>#REF!</v>
      </c>
      <c r="N161" s="3"/>
      <c r="O161" s="15" t="e">
        <f>ROUND(IF(K161=0, IF(#REF!=0, 0, 1),#REF!/ K161),5)</f>
        <v>#REF!</v>
      </c>
    </row>
    <row r="162" spans="1:15" x14ac:dyDescent="0.3">
      <c r="A162" s="1"/>
      <c r="B162" s="1"/>
      <c r="C162" s="1"/>
      <c r="D162" s="1"/>
      <c r="E162" s="1"/>
      <c r="F162" s="1" t="s">
        <v>86</v>
      </c>
      <c r="G162" s="1"/>
      <c r="H162" s="1"/>
      <c r="I162" s="1"/>
      <c r="J162" s="3"/>
      <c r="K162" s="2" t="e">
        <f>ROUND(#REF!+#REF!+#REF!+#REF!+#REF!,5)</f>
        <v>#REF!</v>
      </c>
      <c r="L162" s="3"/>
      <c r="M162" s="2" t="e">
        <f>ROUND((#REF!-K162),5)</f>
        <v>#REF!</v>
      </c>
      <c r="N162" s="3"/>
      <c r="O162" s="15" t="e">
        <f>ROUND(IF(K162=0, IF(#REF!=0, 0, 1),#REF!/ K162),5)</f>
        <v>#REF!</v>
      </c>
    </row>
    <row r="163" spans="1:15" x14ac:dyDescent="0.3">
      <c r="A163" s="1"/>
      <c r="B163" s="1"/>
      <c r="C163" s="1"/>
      <c r="D163" s="1"/>
      <c r="E163" s="1"/>
      <c r="F163" s="1" t="s">
        <v>153</v>
      </c>
      <c r="G163" s="1"/>
      <c r="H163" s="1"/>
      <c r="I163" s="1"/>
      <c r="J163" s="3"/>
      <c r="K163" s="2" t="e">
        <f>ROUND(#REF!+#REF!+#REF!+#REF!+#REF!,5)</f>
        <v>#REF!</v>
      </c>
      <c r="L163" s="3"/>
      <c r="M163" s="2" t="e">
        <f>ROUND((#REF!-K163),5)</f>
        <v>#REF!</v>
      </c>
      <c r="N163" s="3"/>
      <c r="O163" s="15" t="e">
        <f>ROUND(IF(K163=0, IF(#REF!=0, 0, 1),#REF!/ K163),5)</f>
        <v>#REF!</v>
      </c>
    </row>
    <row r="164" spans="1:15" x14ac:dyDescent="0.3">
      <c r="A164" s="1"/>
      <c r="B164" s="1"/>
      <c r="C164" s="1"/>
      <c r="D164" s="1"/>
      <c r="E164" s="1"/>
      <c r="F164" s="1" t="s">
        <v>269</v>
      </c>
      <c r="G164" s="1"/>
      <c r="H164" s="1"/>
      <c r="I164" s="1"/>
      <c r="J164" s="3"/>
      <c r="K164" s="2" t="e">
        <f>ROUND(#REF!+#REF!+#REF!+#REF!+#REF!,5)</f>
        <v>#REF!</v>
      </c>
      <c r="L164" s="3"/>
      <c r="M164" s="2" t="e">
        <f>ROUND((#REF!-K164),5)</f>
        <v>#REF!</v>
      </c>
      <c r="N164" s="3"/>
      <c r="O164" s="15" t="e">
        <f>ROUND(IF(K164=0, IF(#REF!=0, 0, 1),#REF!/ K164),5)</f>
        <v>#REF!</v>
      </c>
    </row>
    <row r="165" spans="1:15" x14ac:dyDescent="0.3">
      <c r="A165" s="1"/>
      <c r="B165" s="1"/>
      <c r="C165" s="1"/>
      <c r="D165" s="1"/>
      <c r="E165" s="1"/>
      <c r="F165" s="1" t="s">
        <v>270</v>
      </c>
      <c r="G165" s="1"/>
      <c r="H165" s="1"/>
      <c r="I165" s="1"/>
      <c r="J165" s="3"/>
      <c r="K165" s="2" t="e">
        <f>ROUND(#REF!+#REF!+#REF!+#REF!+#REF!,5)</f>
        <v>#REF!</v>
      </c>
      <c r="L165" s="3"/>
      <c r="M165" s="2" t="e">
        <f>ROUND((#REF!-K165),5)</f>
        <v>#REF!</v>
      </c>
      <c r="N165" s="3"/>
      <c r="O165" s="15" t="e">
        <f>ROUND(IF(K165=0, IF(#REF!=0, 0, 1),#REF!/ K165),5)</f>
        <v>#REF!</v>
      </c>
    </row>
    <row r="166" spans="1:15" x14ac:dyDescent="0.3">
      <c r="A166" s="1"/>
      <c r="B166" s="1"/>
      <c r="C166" s="1"/>
      <c r="D166" s="1"/>
      <c r="E166" s="1"/>
      <c r="F166" s="1" t="s">
        <v>154</v>
      </c>
      <c r="G166" s="1"/>
      <c r="H166" s="1"/>
      <c r="I166" s="1"/>
      <c r="J166" s="3"/>
      <c r="K166" s="2" t="e">
        <f>ROUND(#REF!+#REF!+#REF!+#REF!+#REF!,5)</f>
        <v>#REF!</v>
      </c>
      <c r="L166" s="3"/>
      <c r="M166" s="2" t="e">
        <f>ROUND((#REF!-K166),5)</f>
        <v>#REF!</v>
      </c>
      <c r="N166" s="3"/>
      <c r="O166" s="15" t="e">
        <f>ROUND(IF(K166=0, IF(#REF!=0, 0, 1),#REF!/ K166),5)</f>
        <v>#REF!</v>
      </c>
    </row>
    <row r="167" spans="1:15" x14ac:dyDescent="0.3">
      <c r="A167" s="1"/>
      <c r="B167" s="1"/>
      <c r="C167" s="1"/>
      <c r="D167" s="1"/>
      <c r="E167" s="1"/>
      <c r="F167" s="1" t="s">
        <v>155</v>
      </c>
      <c r="G167" s="1"/>
      <c r="H167" s="1"/>
      <c r="I167" s="1"/>
      <c r="J167" s="3"/>
      <c r="K167" s="2" t="e">
        <f>ROUND(#REF!+#REF!+#REF!+#REF!+#REF!,5)</f>
        <v>#REF!</v>
      </c>
      <c r="L167" s="3"/>
      <c r="M167" s="2" t="e">
        <f>ROUND((#REF!-K167),5)</f>
        <v>#REF!</v>
      </c>
      <c r="N167" s="3"/>
      <c r="O167" s="15" t="e">
        <f>ROUND(IF(K167=0, IF(#REF!=0, 0, 1),#REF!/ K167),5)</f>
        <v>#REF!</v>
      </c>
    </row>
    <row r="168" spans="1:15" x14ac:dyDescent="0.3">
      <c r="A168" s="1"/>
      <c r="B168" s="1"/>
      <c r="C168" s="1"/>
      <c r="D168" s="1"/>
      <c r="E168" s="1"/>
      <c r="F168" s="1" t="s">
        <v>156</v>
      </c>
      <c r="G168" s="1"/>
      <c r="H168" s="1"/>
      <c r="I168" s="1"/>
      <c r="J168" s="3"/>
      <c r="K168" s="2" t="e">
        <f>ROUND(#REF!+#REF!+#REF!+#REF!+#REF!,5)</f>
        <v>#REF!</v>
      </c>
      <c r="L168" s="3"/>
      <c r="M168" s="2" t="e">
        <f>ROUND((#REF!-K168),5)</f>
        <v>#REF!</v>
      </c>
      <c r="N168" s="3"/>
      <c r="O168" s="15" t="e">
        <f>ROUND(IF(K168=0, IF(#REF!=0, 0, 1),#REF!/ K168),5)</f>
        <v>#REF!</v>
      </c>
    </row>
    <row r="169" spans="1:15" x14ac:dyDescent="0.3">
      <c r="A169" s="1"/>
      <c r="B169" s="1"/>
      <c r="C169" s="1"/>
      <c r="D169" s="1"/>
      <c r="E169" s="1"/>
      <c r="F169" s="1" t="s">
        <v>87</v>
      </c>
      <c r="G169" s="1"/>
      <c r="H169" s="1"/>
      <c r="I169" s="1"/>
      <c r="J169" s="3"/>
      <c r="K169" s="2"/>
      <c r="L169" s="3"/>
      <c r="M169" s="2"/>
      <c r="N169" s="3"/>
      <c r="O169" s="15"/>
    </row>
    <row r="170" spans="1:15" x14ac:dyDescent="0.3">
      <c r="A170" s="1"/>
      <c r="B170" s="1"/>
      <c r="C170" s="1"/>
      <c r="D170" s="1"/>
      <c r="E170" s="1"/>
      <c r="F170" s="1"/>
      <c r="G170" s="1" t="s">
        <v>271</v>
      </c>
      <c r="H170" s="1"/>
      <c r="I170" s="1"/>
      <c r="J170" s="3"/>
      <c r="K170" s="2" t="e">
        <f>ROUND(#REF!+#REF!+#REF!+#REF!+#REF!,5)</f>
        <v>#REF!</v>
      </c>
      <c r="L170" s="3"/>
      <c r="M170" s="2" t="e">
        <f>ROUND((#REF!-K170),5)</f>
        <v>#REF!</v>
      </c>
      <c r="N170" s="3"/>
      <c r="O170" s="15" t="e">
        <f>ROUND(IF(K170=0, IF(#REF!=0, 0, 1),#REF!/ K170),5)</f>
        <v>#REF!</v>
      </c>
    </row>
    <row r="171" spans="1:15" x14ac:dyDescent="0.3">
      <c r="A171" s="1"/>
      <c r="B171" s="1"/>
      <c r="C171" s="1"/>
      <c r="D171" s="1"/>
      <c r="E171" s="1"/>
      <c r="F171" s="1"/>
      <c r="G171" s="1" t="s">
        <v>88</v>
      </c>
      <c r="H171" s="1"/>
      <c r="I171" s="1"/>
      <c r="J171" s="3"/>
      <c r="K171" s="2" t="e">
        <f>ROUND(#REF!+#REF!+#REF!+#REF!+#REF!,5)</f>
        <v>#REF!</v>
      </c>
      <c r="L171" s="3"/>
      <c r="M171" s="2" t="e">
        <f>ROUND((#REF!-K171),5)</f>
        <v>#REF!</v>
      </c>
      <c r="N171" s="3"/>
      <c r="O171" s="15" t="e">
        <f>ROUND(IF(K171=0, IF(#REF!=0, 0, 1),#REF!/ K171),5)</f>
        <v>#REF!</v>
      </c>
    </row>
    <row r="172" spans="1:15" x14ac:dyDescent="0.3">
      <c r="A172" s="1"/>
      <c r="B172" s="1"/>
      <c r="C172" s="1"/>
      <c r="D172" s="1"/>
      <c r="E172" s="1"/>
      <c r="F172" s="1"/>
      <c r="G172" s="1" t="s">
        <v>157</v>
      </c>
      <c r="H172" s="1"/>
      <c r="I172" s="1"/>
      <c r="J172" s="3"/>
      <c r="K172" s="2" t="e">
        <f>ROUND(#REF!+#REF!+#REF!+#REF!+#REF!,5)</f>
        <v>#REF!</v>
      </c>
      <c r="L172" s="3"/>
      <c r="M172" s="2" t="e">
        <f>ROUND((#REF!-K172),5)</f>
        <v>#REF!</v>
      </c>
      <c r="N172" s="3"/>
      <c r="O172" s="15" t="e">
        <f>ROUND(IF(K172=0, IF(#REF!=0, 0, 1),#REF!/ K172),5)</f>
        <v>#REF!</v>
      </c>
    </row>
    <row r="173" spans="1:15" x14ac:dyDescent="0.3">
      <c r="A173" s="1"/>
      <c r="B173" s="1"/>
      <c r="C173" s="1"/>
      <c r="D173" s="1"/>
      <c r="E173" s="1"/>
      <c r="F173" s="1"/>
      <c r="G173" s="1" t="s">
        <v>272</v>
      </c>
      <c r="H173" s="1"/>
      <c r="I173" s="1"/>
      <c r="J173" s="3"/>
      <c r="K173" s="2" t="e">
        <f>ROUND(#REF!+#REF!+#REF!+#REF!+#REF!,5)</f>
        <v>#REF!</v>
      </c>
      <c r="L173" s="3"/>
      <c r="M173" s="2" t="e">
        <f>ROUND((#REF!-K173),5)</f>
        <v>#REF!</v>
      </c>
      <c r="N173" s="3"/>
      <c r="O173" s="15" t="e">
        <f>ROUND(IF(K173=0, IF(#REF!=0, 0, 1),#REF!/ K173),5)</f>
        <v>#REF!</v>
      </c>
    </row>
    <row r="174" spans="1:15" x14ac:dyDescent="0.3">
      <c r="A174" s="1"/>
      <c r="B174" s="1"/>
      <c r="C174" s="1"/>
      <c r="D174" s="1"/>
      <c r="E174" s="1"/>
      <c r="F174" s="1"/>
      <c r="G174" s="1" t="s">
        <v>158</v>
      </c>
      <c r="H174" s="1"/>
      <c r="I174" s="1"/>
      <c r="J174" s="3"/>
      <c r="K174" s="2" t="e">
        <f>ROUND(#REF!+#REF!+#REF!+#REF!+#REF!,5)</f>
        <v>#REF!</v>
      </c>
      <c r="L174" s="3"/>
      <c r="M174" s="2" t="e">
        <f>ROUND((#REF!-K174),5)</f>
        <v>#REF!</v>
      </c>
      <c r="N174" s="3"/>
      <c r="O174" s="15" t="e">
        <f>ROUND(IF(K174=0, IF(#REF!=0, 0, 1),#REF!/ K174),5)</f>
        <v>#REF!</v>
      </c>
    </row>
    <row r="175" spans="1:15" x14ac:dyDescent="0.3">
      <c r="A175" s="1"/>
      <c r="B175" s="1"/>
      <c r="C175" s="1"/>
      <c r="D175" s="1"/>
      <c r="E175" s="1"/>
      <c r="F175" s="1"/>
      <c r="G175" s="1" t="s">
        <v>159</v>
      </c>
      <c r="H175" s="1"/>
      <c r="I175" s="1"/>
      <c r="J175" s="3"/>
      <c r="K175" s="2" t="e">
        <f>ROUND(#REF!+#REF!+#REF!+#REF!+#REF!,5)</f>
        <v>#REF!</v>
      </c>
      <c r="L175" s="3"/>
      <c r="M175" s="2" t="e">
        <f>ROUND((#REF!-K175),5)</f>
        <v>#REF!</v>
      </c>
      <c r="N175" s="3"/>
      <c r="O175" s="15" t="e">
        <f>ROUND(IF(K175=0, IF(#REF!=0, 0, 1),#REF!/ K175),5)</f>
        <v>#REF!</v>
      </c>
    </row>
    <row r="176" spans="1:15" x14ac:dyDescent="0.3">
      <c r="A176" s="1"/>
      <c r="B176" s="1"/>
      <c r="C176" s="1"/>
      <c r="D176" s="1"/>
      <c r="E176" s="1"/>
      <c r="F176" s="1"/>
      <c r="G176" s="1" t="s">
        <v>273</v>
      </c>
      <c r="H176" s="1"/>
      <c r="I176" s="1"/>
      <c r="J176" s="3"/>
      <c r="K176" s="2" t="e">
        <f>ROUND(#REF!+#REF!+#REF!+#REF!+#REF!,5)</f>
        <v>#REF!</v>
      </c>
      <c r="L176" s="3"/>
      <c r="M176" s="2" t="e">
        <f>ROUND((#REF!-K176),5)</f>
        <v>#REF!</v>
      </c>
      <c r="N176" s="3"/>
      <c r="O176" s="15" t="e">
        <f>ROUND(IF(K176=0, IF(#REF!=0, 0, 1),#REF!/ K176),5)</f>
        <v>#REF!</v>
      </c>
    </row>
    <row r="177" spans="1:15" x14ac:dyDescent="0.3">
      <c r="A177" s="1"/>
      <c r="B177" s="1"/>
      <c r="C177" s="1"/>
      <c r="D177" s="1"/>
      <c r="E177" s="1"/>
      <c r="F177" s="1"/>
      <c r="G177" s="1" t="s">
        <v>89</v>
      </c>
      <c r="H177" s="1"/>
      <c r="I177" s="1"/>
      <c r="J177" s="3"/>
      <c r="K177" s="2" t="e">
        <f>ROUND(#REF!+#REF!+#REF!+#REF!+#REF!,5)</f>
        <v>#REF!</v>
      </c>
      <c r="L177" s="3"/>
      <c r="M177" s="2" t="e">
        <f>ROUND((#REF!-K177),5)</f>
        <v>#REF!</v>
      </c>
      <c r="N177" s="3"/>
      <c r="O177" s="15" t="e">
        <f>ROUND(IF(K177=0, IF(#REF!=0, 0, 1),#REF!/ K177),5)</f>
        <v>#REF!</v>
      </c>
    </row>
    <row r="178" spans="1:15" x14ac:dyDescent="0.3">
      <c r="A178" s="1"/>
      <c r="B178" s="1"/>
      <c r="C178" s="1"/>
      <c r="D178" s="1"/>
      <c r="E178" s="1"/>
      <c r="F178" s="1"/>
      <c r="G178" s="1" t="s">
        <v>90</v>
      </c>
      <c r="H178" s="1"/>
      <c r="I178" s="1"/>
      <c r="J178" s="3"/>
      <c r="K178" s="2" t="e">
        <f>ROUND(#REF!+#REF!+#REF!+#REF!+#REF!,5)</f>
        <v>#REF!</v>
      </c>
      <c r="L178" s="3"/>
      <c r="M178" s="2" t="e">
        <f>ROUND((#REF!-K178),5)</f>
        <v>#REF!</v>
      </c>
      <c r="N178" s="3"/>
      <c r="O178" s="15" t="e">
        <f>ROUND(IF(K178=0, IF(#REF!=0, 0, 1),#REF!/ K178),5)</f>
        <v>#REF!</v>
      </c>
    </row>
    <row r="179" spans="1:15" x14ac:dyDescent="0.3">
      <c r="A179" s="1"/>
      <c r="B179" s="1"/>
      <c r="C179" s="1"/>
      <c r="D179" s="1"/>
      <c r="E179" s="1"/>
      <c r="F179" s="1"/>
      <c r="G179" s="1" t="s">
        <v>91</v>
      </c>
      <c r="H179" s="1"/>
      <c r="I179" s="1"/>
      <c r="J179" s="3"/>
      <c r="K179" s="2" t="e">
        <f>ROUND(#REF!+#REF!+#REF!+#REF!+#REF!,5)</f>
        <v>#REF!</v>
      </c>
      <c r="L179" s="3"/>
      <c r="M179" s="2" t="e">
        <f>ROUND((#REF!-K179),5)</f>
        <v>#REF!</v>
      </c>
      <c r="N179" s="3"/>
      <c r="O179" s="15" t="e">
        <f>ROUND(IF(K179=0, IF(#REF!=0, 0, 1),#REF!/ K179),5)</f>
        <v>#REF!</v>
      </c>
    </row>
    <row r="180" spans="1:15" x14ac:dyDescent="0.3">
      <c r="A180" s="1"/>
      <c r="B180" s="1"/>
      <c r="C180" s="1"/>
      <c r="D180" s="1"/>
      <c r="E180" s="1"/>
      <c r="F180" s="1"/>
      <c r="G180" s="1" t="s">
        <v>160</v>
      </c>
      <c r="H180" s="1"/>
      <c r="I180" s="1"/>
      <c r="J180" s="3"/>
      <c r="K180" s="2" t="e">
        <f>ROUND(#REF!+#REF!+#REF!+#REF!+#REF!,5)</f>
        <v>#REF!</v>
      </c>
      <c r="L180" s="3"/>
      <c r="M180" s="2" t="e">
        <f>ROUND((#REF!-K180),5)</f>
        <v>#REF!</v>
      </c>
      <c r="N180" s="3"/>
      <c r="O180" s="15" t="e">
        <f>ROUND(IF(K180=0, IF(#REF!=0, 0, 1),#REF!/ K180),5)</f>
        <v>#REF!</v>
      </c>
    </row>
    <row r="181" spans="1:15" x14ac:dyDescent="0.3">
      <c r="A181" s="1"/>
      <c r="B181" s="1"/>
      <c r="C181" s="1"/>
      <c r="D181" s="1"/>
      <c r="E181" s="1"/>
      <c r="F181" s="1"/>
      <c r="G181" s="1" t="s">
        <v>274</v>
      </c>
      <c r="H181" s="1"/>
      <c r="I181" s="1"/>
      <c r="J181" s="3"/>
      <c r="K181" s="2" t="e">
        <f>ROUND(#REF!+#REF!+#REF!+#REF!+#REF!,5)</f>
        <v>#REF!</v>
      </c>
      <c r="L181" s="3"/>
      <c r="M181" s="2" t="e">
        <f>ROUND((#REF!-K181),5)</f>
        <v>#REF!</v>
      </c>
      <c r="N181" s="3"/>
      <c r="O181" s="15" t="e">
        <f>ROUND(IF(K181=0, IF(#REF!=0, 0, 1),#REF!/ K181),5)</f>
        <v>#REF!</v>
      </c>
    </row>
    <row r="182" spans="1:15" x14ac:dyDescent="0.3">
      <c r="A182" s="1"/>
      <c r="B182" s="1"/>
      <c r="C182" s="1"/>
      <c r="D182" s="1"/>
      <c r="E182" s="1"/>
      <c r="F182" s="1"/>
      <c r="G182" s="1" t="s">
        <v>275</v>
      </c>
      <c r="H182" s="1"/>
      <c r="I182" s="1"/>
      <c r="J182" s="3"/>
      <c r="K182" s="2" t="e">
        <f>ROUND(#REF!+#REF!+#REF!+#REF!+#REF!,5)</f>
        <v>#REF!</v>
      </c>
      <c r="L182" s="3"/>
      <c r="M182" s="2" t="e">
        <f>ROUND((#REF!-K182),5)</f>
        <v>#REF!</v>
      </c>
      <c r="N182" s="3"/>
      <c r="O182" s="15" t="e">
        <f>ROUND(IF(K182=0, IF(#REF!=0, 0, 1),#REF!/ K182),5)</f>
        <v>#REF!</v>
      </c>
    </row>
    <row r="183" spans="1:15" x14ac:dyDescent="0.3">
      <c r="A183" s="1"/>
      <c r="B183" s="1"/>
      <c r="C183" s="1"/>
      <c r="D183" s="1"/>
      <c r="E183" s="1"/>
      <c r="F183" s="1"/>
      <c r="G183" s="1" t="s">
        <v>161</v>
      </c>
      <c r="H183" s="1"/>
      <c r="I183" s="1"/>
      <c r="J183" s="3"/>
      <c r="K183" s="2" t="e">
        <f>ROUND(#REF!+#REF!+#REF!+#REF!+#REF!,5)</f>
        <v>#REF!</v>
      </c>
      <c r="L183" s="3"/>
      <c r="M183" s="2" t="e">
        <f>ROUND((#REF!-K183),5)</f>
        <v>#REF!</v>
      </c>
      <c r="N183" s="3"/>
      <c r="O183" s="15" t="e">
        <f>ROUND(IF(K183=0, IF(#REF!=0, 0, 1),#REF!/ K183),5)</f>
        <v>#REF!</v>
      </c>
    </row>
    <row r="184" spans="1:15" x14ac:dyDescent="0.3">
      <c r="A184" s="1"/>
      <c r="B184" s="1"/>
      <c r="C184" s="1"/>
      <c r="D184" s="1"/>
      <c r="E184" s="1"/>
      <c r="F184" s="1"/>
      <c r="G184" s="1" t="s">
        <v>92</v>
      </c>
      <c r="H184" s="1"/>
      <c r="I184" s="1"/>
      <c r="J184" s="3"/>
      <c r="K184" s="2" t="e">
        <f>ROUND(#REF!+#REF!+#REF!+#REF!+#REF!,5)</f>
        <v>#REF!</v>
      </c>
      <c r="L184" s="3"/>
      <c r="M184" s="2" t="e">
        <f>ROUND((#REF!-K184),5)</f>
        <v>#REF!</v>
      </c>
      <c r="N184" s="3"/>
      <c r="O184" s="15" t="e">
        <f>ROUND(IF(K184=0, IF(#REF!=0, 0, 1),#REF!/ K184),5)</f>
        <v>#REF!</v>
      </c>
    </row>
    <row r="185" spans="1:15" x14ac:dyDescent="0.3">
      <c r="A185" s="1"/>
      <c r="B185" s="1"/>
      <c r="C185" s="1"/>
      <c r="D185" s="1"/>
      <c r="E185" s="1"/>
      <c r="F185" s="1"/>
      <c r="G185" s="1" t="s">
        <v>276</v>
      </c>
      <c r="H185" s="1"/>
      <c r="I185" s="1"/>
      <c r="J185" s="3"/>
      <c r="K185" s="2" t="e">
        <f>ROUND(#REF!+#REF!+#REF!+#REF!+#REF!,5)</f>
        <v>#REF!</v>
      </c>
      <c r="L185" s="3"/>
      <c r="M185" s="2" t="e">
        <f>ROUND((#REF!-K185),5)</f>
        <v>#REF!</v>
      </c>
      <c r="N185" s="3"/>
      <c r="O185" s="15" t="e">
        <f>ROUND(IF(K185=0, IF(#REF!=0, 0, 1),#REF!/ K185),5)</f>
        <v>#REF!</v>
      </c>
    </row>
    <row r="186" spans="1:15" x14ac:dyDescent="0.3">
      <c r="A186" s="1"/>
      <c r="B186" s="1"/>
      <c r="C186" s="1"/>
      <c r="D186" s="1"/>
      <c r="E186" s="1"/>
      <c r="F186" s="1"/>
      <c r="G186" s="1" t="s">
        <v>162</v>
      </c>
      <c r="H186" s="1"/>
      <c r="I186" s="1"/>
      <c r="J186" s="3"/>
      <c r="K186" s="2" t="e">
        <f>ROUND(#REF!+#REF!+#REF!+#REF!+#REF!,5)</f>
        <v>#REF!</v>
      </c>
      <c r="L186" s="3"/>
      <c r="M186" s="2" t="e">
        <f>ROUND((#REF!-K186),5)</f>
        <v>#REF!</v>
      </c>
      <c r="N186" s="3"/>
      <c r="O186" s="15" t="e">
        <f>ROUND(IF(K186=0, IF(#REF!=0, 0, 1),#REF!/ K186),5)</f>
        <v>#REF!</v>
      </c>
    </row>
    <row r="187" spans="1:15" x14ac:dyDescent="0.3">
      <c r="A187" s="1"/>
      <c r="B187" s="1"/>
      <c r="C187" s="1"/>
      <c r="D187" s="1"/>
      <c r="E187" s="1"/>
      <c r="F187" s="1"/>
      <c r="G187" s="1" t="s">
        <v>277</v>
      </c>
      <c r="H187" s="1"/>
      <c r="I187" s="1"/>
      <c r="J187" s="3"/>
      <c r="K187" s="2" t="e">
        <f>ROUND(#REF!+#REF!+#REF!+#REF!+#REF!,5)</f>
        <v>#REF!</v>
      </c>
      <c r="L187" s="3"/>
      <c r="M187" s="2" t="e">
        <f>ROUND((#REF!-K187),5)</f>
        <v>#REF!</v>
      </c>
      <c r="N187" s="3"/>
      <c r="O187" s="15" t="e">
        <f>ROUND(IF(K187=0, IF(#REF!=0, 0, 1),#REF!/ K187),5)</f>
        <v>#REF!</v>
      </c>
    </row>
    <row r="188" spans="1:15" x14ac:dyDescent="0.3">
      <c r="A188" s="1"/>
      <c r="B188" s="1"/>
      <c r="C188" s="1"/>
      <c r="D188" s="1"/>
      <c r="E188" s="1"/>
      <c r="F188" s="1"/>
      <c r="G188" s="1" t="s">
        <v>163</v>
      </c>
      <c r="H188" s="1"/>
      <c r="I188" s="1"/>
      <c r="J188" s="3"/>
      <c r="K188" s="2" t="e">
        <f>ROUND(#REF!+#REF!+#REF!+#REF!+#REF!,5)</f>
        <v>#REF!</v>
      </c>
      <c r="L188" s="3"/>
      <c r="M188" s="2" t="e">
        <f>ROUND((#REF!-K188),5)</f>
        <v>#REF!</v>
      </c>
      <c r="N188" s="3"/>
      <c r="O188" s="15" t="e">
        <f>ROUND(IF(K188=0, IF(#REF!=0, 0, 1),#REF!/ K188),5)</f>
        <v>#REF!</v>
      </c>
    </row>
    <row r="189" spans="1:15" x14ac:dyDescent="0.3">
      <c r="A189" s="1"/>
      <c r="B189" s="1"/>
      <c r="C189" s="1"/>
      <c r="D189" s="1"/>
      <c r="E189" s="1"/>
      <c r="F189" s="1"/>
      <c r="G189" s="1" t="s">
        <v>164</v>
      </c>
      <c r="H189" s="1"/>
      <c r="I189" s="1"/>
      <c r="J189" s="3"/>
      <c r="K189" s="2" t="e">
        <f>ROUND(#REF!+#REF!+#REF!+#REF!+#REF!,5)</f>
        <v>#REF!</v>
      </c>
      <c r="L189" s="3"/>
      <c r="M189" s="2" t="e">
        <f>ROUND((#REF!-K189),5)</f>
        <v>#REF!</v>
      </c>
      <c r="N189" s="3"/>
      <c r="O189" s="15" t="e">
        <f>ROUND(IF(K189=0, IF(#REF!=0, 0, 1),#REF!/ K189),5)</f>
        <v>#REF!</v>
      </c>
    </row>
    <row r="190" spans="1:15" x14ac:dyDescent="0.3">
      <c r="A190" s="1"/>
      <c r="B190" s="1"/>
      <c r="C190" s="1"/>
      <c r="D190" s="1"/>
      <c r="E190" s="1"/>
      <c r="F190" s="1"/>
      <c r="G190" s="1" t="s">
        <v>278</v>
      </c>
      <c r="H190" s="1"/>
      <c r="I190" s="1"/>
      <c r="J190" s="3"/>
      <c r="K190" s="2" t="e">
        <f>ROUND(#REF!+#REF!+#REF!+#REF!+#REF!,5)</f>
        <v>#REF!</v>
      </c>
      <c r="L190" s="3"/>
      <c r="M190" s="2" t="e">
        <f>ROUND((#REF!-K190),5)</f>
        <v>#REF!</v>
      </c>
      <c r="N190" s="3"/>
      <c r="O190" s="15" t="e">
        <f>ROUND(IF(K190=0, IF(#REF!=0, 0, 1),#REF!/ K190),5)</f>
        <v>#REF!</v>
      </c>
    </row>
    <row r="191" spans="1:15" x14ac:dyDescent="0.3">
      <c r="A191" s="1"/>
      <c r="B191" s="1"/>
      <c r="C191" s="1"/>
      <c r="D191" s="1"/>
      <c r="E191" s="1"/>
      <c r="F191" s="1"/>
      <c r="G191" s="1" t="s">
        <v>165</v>
      </c>
      <c r="H191" s="1"/>
      <c r="I191" s="1"/>
      <c r="J191" s="3"/>
      <c r="K191" s="2" t="e">
        <f>ROUND(#REF!+#REF!+#REF!+#REF!+#REF!,5)</f>
        <v>#REF!</v>
      </c>
      <c r="L191" s="3"/>
      <c r="M191" s="2" t="e">
        <f>ROUND((#REF!-K191),5)</f>
        <v>#REF!</v>
      </c>
      <c r="N191" s="3"/>
      <c r="O191" s="15" t="e">
        <f>ROUND(IF(K191=0, IF(#REF!=0, 0, 1),#REF!/ K191),5)</f>
        <v>#REF!</v>
      </c>
    </row>
    <row r="192" spans="1:15" x14ac:dyDescent="0.3">
      <c r="A192" s="1"/>
      <c r="B192" s="1"/>
      <c r="C192" s="1"/>
      <c r="D192" s="1"/>
      <c r="E192" s="1"/>
      <c r="F192" s="1"/>
      <c r="G192" s="1" t="s">
        <v>166</v>
      </c>
      <c r="H192" s="1"/>
      <c r="I192" s="1"/>
      <c r="J192" s="3"/>
      <c r="K192" s="2" t="e">
        <f>ROUND(#REF!+#REF!+#REF!+#REF!+#REF!,5)</f>
        <v>#REF!</v>
      </c>
      <c r="L192" s="3"/>
      <c r="M192" s="2" t="e">
        <f>ROUND((#REF!-K192),5)</f>
        <v>#REF!</v>
      </c>
      <c r="N192" s="3"/>
      <c r="O192" s="15" t="e">
        <f>ROUND(IF(K192=0, IF(#REF!=0, 0, 1),#REF!/ K192),5)</f>
        <v>#REF!</v>
      </c>
    </row>
    <row r="193" spans="1:15" x14ac:dyDescent="0.3">
      <c r="A193" s="1"/>
      <c r="B193" s="1"/>
      <c r="C193" s="1"/>
      <c r="D193" s="1"/>
      <c r="E193" s="1"/>
      <c r="F193" s="1"/>
      <c r="G193" s="1" t="s">
        <v>93</v>
      </c>
      <c r="H193" s="1"/>
      <c r="I193" s="1"/>
      <c r="J193" s="3"/>
      <c r="K193" s="2" t="e">
        <f>ROUND(#REF!+#REF!+#REF!+#REF!+#REF!,5)</f>
        <v>#REF!</v>
      </c>
      <c r="L193" s="3"/>
      <c r="M193" s="2" t="e">
        <f>ROUND((#REF!-K193),5)</f>
        <v>#REF!</v>
      </c>
      <c r="N193" s="3"/>
      <c r="O193" s="15" t="e">
        <f>ROUND(IF(K193=0, IF(#REF!=0, 0, 1),#REF!/ K193),5)</f>
        <v>#REF!</v>
      </c>
    </row>
    <row r="194" spans="1:15" x14ac:dyDescent="0.3">
      <c r="A194" s="1"/>
      <c r="B194" s="1"/>
      <c r="C194" s="1"/>
      <c r="D194" s="1"/>
      <c r="E194" s="1"/>
      <c r="F194" s="1"/>
      <c r="G194" s="1" t="s">
        <v>279</v>
      </c>
      <c r="H194" s="1"/>
      <c r="I194" s="1"/>
      <c r="J194" s="3"/>
      <c r="K194" s="2" t="e">
        <f>ROUND(#REF!+#REF!+#REF!+#REF!+#REF!,5)</f>
        <v>#REF!</v>
      </c>
      <c r="L194" s="3"/>
      <c r="M194" s="2" t="e">
        <f>ROUND((#REF!-K194),5)</f>
        <v>#REF!</v>
      </c>
      <c r="N194" s="3"/>
      <c r="O194" s="15" t="e">
        <f>ROUND(IF(K194=0, IF(#REF!=0, 0, 1),#REF!/ K194),5)</f>
        <v>#REF!</v>
      </c>
    </row>
    <row r="195" spans="1:15" x14ac:dyDescent="0.3">
      <c r="A195" s="1"/>
      <c r="B195" s="1"/>
      <c r="C195" s="1"/>
      <c r="D195" s="1"/>
      <c r="E195" s="1"/>
      <c r="F195" s="1"/>
      <c r="G195" s="1" t="s">
        <v>167</v>
      </c>
      <c r="H195" s="1"/>
      <c r="I195" s="1"/>
      <c r="J195" s="3"/>
      <c r="K195" s="2" t="e">
        <f>ROUND(#REF!+#REF!+#REF!+#REF!+#REF!,5)</f>
        <v>#REF!</v>
      </c>
      <c r="L195" s="3"/>
      <c r="M195" s="2" t="e">
        <f>ROUND((#REF!-K195),5)</f>
        <v>#REF!</v>
      </c>
      <c r="N195" s="3"/>
      <c r="O195" s="15" t="e">
        <f>ROUND(IF(K195=0, IF(#REF!=0, 0, 1),#REF!/ K195),5)</f>
        <v>#REF!</v>
      </c>
    </row>
    <row r="196" spans="1:15" ht="15" thickBot="1" x14ac:dyDescent="0.35">
      <c r="A196" s="1"/>
      <c r="B196" s="1"/>
      <c r="C196" s="1"/>
      <c r="D196" s="1"/>
      <c r="E196" s="1"/>
      <c r="F196" s="1"/>
      <c r="G196" s="1" t="s">
        <v>94</v>
      </c>
      <c r="H196" s="1"/>
      <c r="I196" s="1"/>
      <c r="J196" s="3"/>
      <c r="K196" s="4" t="e">
        <f>ROUND(#REF!+#REF!+#REF!+#REF!+#REF!,5)</f>
        <v>#REF!</v>
      </c>
      <c r="L196" s="3"/>
      <c r="M196" s="4" t="e">
        <f>ROUND((#REF!-K196),5)</f>
        <v>#REF!</v>
      </c>
      <c r="N196" s="3"/>
      <c r="O196" s="16" t="e">
        <f>ROUND(IF(K196=0, IF(#REF!=0, 0, 1),#REF!/ K196),5)</f>
        <v>#REF!</v>
      </c>
    </row>
    <row r="197" spans="1:15" x14ac:dyDescent="0.3">
      <c r="A197" s="1"/>
      <c r="B197" s="1"/>
      <c r="C197" s="1"/>
      <c r="D197" s="1"/>
      <c r="E197" s="1"/>
      <c r="F197" s="1" t="s">
        <v>95</v>
      </c>
      <c r="G197" s="1"/>
      <c r="H197" s="1"/>
      <c r="I197" s="1"/>
      <c r="J197" s="3"/>
      <c r="K197" s="2" t="e">
        <f>ROUND(#REF!+#REF!+#REF!+#REF!+#REF!,5)</f>
        <v>#REF!</v>
      </c>
      <c r="L197" s="3"/>
      <c r="M197" s="2" t="e">
        <f>ROUND((#REF!-K197),5)</f>
        <v>#REF!</v>
      </c>
      <c r="N197" s="3"/>
      <c r="O197" s="15" t="e">
        <f>ROUND(IF(K197=0, IF(#REF!=0, 0, 1),#REF!/ K197),5)</f>
        <v>#REF!</v>
      </c>
    </row>
    <row r="198" spans="1:15" x14ac:dyDescent="0.3">
      <c r="A198" s="1"/>
      <c r="B198" s="1"/>
      <c r="C198" s="1"/>
      <c r="D198" s="1"/>
      <c r="E198" s="1"/>
      <c r="F198" s="1" t="s">
        <v>96</v>
      </c>
      <c r="G198" s="1"/>
      <c r="H198" s="1"/>
      <c r="I198" s="1"/>
      <c r="J198" s="3"/>
      <c r="K198" s="2"/>
      <c r="L198" s="3"/>
      <c r="M198" s="2"/>
      <c r="N198" s="3"/>
      <c r="O198" s="15"/>
    </row>
    <row r="199" spans="1:15" x14ac:dyDescent="0.3">
      <c r="A199" s="1"/>
      <c r="B199" s="1"/>
      <c r="C199" s="1"/>
      <c r="D199" s="1"/>
      <c r="E199" s="1"/>
      <c r="F199" s="1"/>
      <c r="G199" s="1" t="s">
        <v>168</v>
      </c>
      <c r="H199" s="1"/>
      <c r="I199" s="1"/>
      <c r="J199" s="3"/>
      <c r="K199" s="2" t="e">
        <f>ROUND(#REF!+#REF!+#REF!+#REF!+#REF!,5)</f>
        <v>#REF!</v>
      </c>
      <c r="L199" s="3"/>
      <c r="M199" s="2" t="e">
        <f>ROUND((#REF!-K199),5)</f>
        <v>#REF!</v>
      </c>
      <c r="N199" s="3"/>
      <c r="O199" s="15" t="e">
        <f>ROUND(IF(K199=0, IF(#REF!=0, 0, 1),#REF!/ K199),5)</f>
        <v>#REF!</v>
      </c>
    </row>
    <row r="200" spans="1:15" x14ac:dyDescent="0.3">
      <c r="A200" s="1"/>
      <c r="B200" s="1"/>
      <c r="C200" s="1"/>
      <c r="D200" s="1"/>
      <c r="E200" s="1"/>
      <c r="F200" s="1"/>
      <c r="G200" s="1" t="s">
        <v>169</v>
      </c>
      <c r="H200" s="1"/>
      <c r="I200" s="1"/>
      <c r="J200" s="3"/>
      <c r="K200" s="2" t="e">
        <f>ROUND(#REF!+#REF!+#REF!+#REF!+#REF!,5)</f>
        <v>#REF!</v>
      </c>
      <c r="L200" s="3"/>
      <c r="M200" s="2" t="e">
        <f>ROUND((#REF!-K200),5)</f>
        <v>#REF!</v>
      </c>
      <c r="N200" s="3"/>
      <c r="O200" s="15" t="e">
        <f>ROUND(IF(K200=0, IF(#REF!=0, 0, 1),#REF!/ K200),5)</f>
        <v>#REF!</v>
      </c>
    </row>
    <row r="201" spans="1:15" x14ac:dyDescent="0.3">
      <c r="A201" s="1"/>
      <c r="B201" s="1"/>
      <c r="C201" s="1"/>
      <c r="D201" s="1"/>
      <c r="E201" s="1"/>
      <c r="F201" s="1"/>
      <c r="G201" s="1" t="s">
        <v>97</v>
      </c>
      <c r="H201" s="1"/>
      <c r="I201" s="1"/>
      <c r="J201" s="3"/>
      <c r="K201" s="2" t="e">
        <f>ROUND(#REF!+#REF!+#REF!+#REF!+#REF!,5)</f>
        <v>#REF!</v>
      </c>
      <c r="L201" s="3"/>
      <c r="M201" s="2" t="e">
        <f>ROUND((#REF!-K201),5)</f>
        <v>#REF!</v>
      </c>
      <c r="N201" s="3"/>
      <c r="O201" s="15" t="e">
        <f>ROUND(IF(K201=0, IF(#REF!=0, 0, 1),#REF!/ K201),5)</f>
        <v>#REF!</v>
      </c>
    </row>
    <row r="202" spans="1:15" x14ac:dyDescent="0.3">
      <c r="A202" s="1"/>
      <c r="B202" s="1"/>
      <c r="C202" s="1"/>
      <c r="D202" s="1"/>
      <c r="E202" s="1"/>
      <c r="F202" s="1"/>
      <c r="G202" s="1" t="s">
        <v>98</v>
      </c>
      <c r="H202" s="1"/>
      <c r="I202" s="1"/>
      <c r="J202" s="3"/>
      <c r="K202" s="2" t="e">
        <f>ROUND(#REF!+#REF!+#REF!+#REF!+#REF!,5)</f>
        <v>#REF!</v>
      </c>
      <c r="L202" s="3"/>
      <c r="M202" s="2" t="e">
        <f>ROUND((#REF!-K202),5)</f>
        <v>#REF!</v>
      </c>
      <c r="N202" s="3"/>
      <c r="O202" s="15" t="e">
        <f>ROUND(IF(K202=0, IF(#REF!=0, 0, 1),#REF!/ K202),5)</f>
        <v>#REF!</v>
      </c>
    </row>
    <row r="203" spans="1:15" x14ac:dyDescent="0.3">
      <c r="A203" s="1"/>
      <c r="B203" s="1"/>
      <c r="C203" s="1"/>
      <c r="D203" s="1"/>
      <c r="E203" s="1"/>
      <c r="F203" s="1"/>
      <c r="G203" s="1" t="s">
        <v>99</v>
      </c>
      <c r="H203" s="1"/>
      <c r="I203" s="1"/>
      <c r="J203" s="3"/>
      <c r="K203" s="2" t="e">
        <f>ROUND(#REF!+#REF!+#REF!+#REF!+#REF!,5)</f>
        <v>#REF!</v>
      </c>
      <c r="L203" s="3"/>
      <c r="M203" s="2" t="e">
        <f>ROUND((#REF!-K203),5)</f>
        <v>#REF!</v>
      </c>
      <c r="N203" s="3"/>
      <c r="O203" s="15" t="e">
        <f>ROUND(IF(K203=0, IF(#REF!=0, 0, 1),#REF!/ K203),5)</f>
        <v>#REF!</v>
      </c>
    </row>
    <row r="204" spans="1:15" x14ac:dyDescent="0.3">
      <c r="A204" s="1"/>
      <c r="B204" s="1"/>
      <c r="C204" s="1"/>
      <c r="D204" s="1"/>
      <c r="E204" s="1"/>
      <c r="F204" s="1"/>
      <c r="G204" s="1" t="s">
        <v>170</v>
      </c>
      <c r="H204" s="1"/>
      <c r="I204" s="1"/>
      <c r="J204" s="3"/>
      <c r="K204" s="2" t="e">
        <f>ROUND(#REF!+#REF!+#REF!+#REF!+#REF!,5)</f>
        <v>#REF!</v>
      </c>
      <c r="L204" s="3"/>
      <c r="M204" s="2" t="e">
        <f>ROUND((#REF!-K204),5)</f>
        <v>#REF!</v>
      </c>
      <c r="N204" s="3"/>
      <c r="O204" s="15" t="e">
        <f>ROUND(IF(K204=0, IF(#REF!=0, 0, 1),#REF!/ K204),5)</f>
        <v>#REF!</v>
      </c>
    </row>
    <row r="205" spans="1:15" x14ac:dyDescent="0.3">
      <c r="A205" s="1"/>
      <c r="B205" s="1"/>
      <c r="C205" s="1"/>
      <c r="D205" s="1"/>
      <c r="E205" s="1"/>
      <c r="F205" s="1"/>
      <c r="G205" s="1" t="s">
        <v>280</v>
      </c>
      <c r="H205" s="1"/>
      <c r="I205" s="1"/>
      <c r="J205" s="3"/>
      <c r="K205" s="2" t="e">
        <f>ROUND(#REF!+#REF!+#REF!+#REF!+#REF!,5)</f>
        <v>#REF!</v>
      </c>
      <c r="L205" s="3"/>
      <c r="M205" s="2" t="e">
        <f>ROUND((#REF!-K205),5)</f>
        <v>#REF!</v>
      </c>
      <c r="N205" s="3"/>
      <c r="O205" s="15" t="e">
        <f>ROUND(IF(K205=0, IF(#REF!=0, 0, 1),#REF!/ K205),5)</f>
        <v>#REF!</v>
      </c>
    </row>
    <row r="206" spans="1:15" ht="15" thickBot="1" x14ac:dyDescent="0.35">
      <c r="A206" s="1"/>
      <c r="B206" s="1"/>
      <c r="C206" s="1"/>
      <c r="D206" s="1"/>
      <c r="E206" s="1"/>
      <c r="F206" s="1"/>
      <c r="G206" s="1" t="s">
        <v>171</v>
      </c>
      <c r="H206" s="1"/>
      <c r="I206" s="1"/>
      <c r="J206" s="3"/>
      <c r="K206" s="4" t="e">
        <f>ROUND(#REF!+#REF!+#REF!+#REF!+#REF!,5)</f>
        <v>#REF!</v>
      </c>
      <c r="L206" s="3"/>
      <c r="M206" s="4" t="e">
        <f>ROUND((#REF!-K206),5)</f>
        <v>#REF!</v>
      </c>
      <c r="N206" s="3"/>
      <c r="O206" s="16" t="e">
        <f>ROUND(IF(K206=0, IF(#REF!=0, 0, 1),#REF!/ K206),5)</f>
        <v>#REF!</v>
      </c>
    </row>
    <row r="207" spans="1:15" x14ac:dyDescent="0.3">
      <c r="A207" s="1"/>
      <c r="B207" s="1"/>
      <c r="C207" s="1"/>
      <c r="D207" s="1"/>
      <c r="E207" s="1"/>
      <c r="F207" s="1" t="s">
        <v>100</v>
      </c>
      <c r="G207" s="1"/>
      <c r="H207" s="1"/>
      <c r="I207" s="1"/>
      <c r="J207" s="3"/>
      <c r="K207" s="2" t="e">
        <f>ROUND(#REF!+#REF!+#REF!+#REF!+#REF!,5)</f>
        <v>#REF!</v>
      </c>
      <c r="L207" s="3"/>
      <c r="M207" s="2" t="e">
        <f>ROUND((#REF!-K207),5)</f>
        <v>#REF!</v>
      </c>
      <c r="N207" s="3"/>
      <c r="O207" s="15" t="e">
        <f>ROUND(IF(K207=0, IF(#REF!=0, 0, 1),#REF!/ K207),5)</f>
        <v>#REF!</v>
      </c>
    </row>
    <row r="208" spans="1:15" x14ac:dyDescent="0.3">
      <c r="A208" s="1"/>
      <c r="B208" s="1"/>
      <c r="C208" s="1"/>
      <c r="D208" s="1"/>
      <c r="E208" s="1"/>
      <c r="F208" s="1" t="s">
        <v>281</v>
      </c>
      <c r="G208" s="1"/>
      <c r="H208" s="1"/>
      <c r="I208" s="1"/>
      <c r="J208" s="3"/>
      <c r="K208" s="2" t="e">
        <f>ROUND(#REF!+#REF!+#REF!+#REF!+#REF!,5)</f>
        <v>#REF!</v>
      </c>
      <c r="L208" s="3"/>
      <c r="M208" s="2" t="e">
        <f>ROUND((#REF!-K208),5)</f>
        <v>#REF!</v>
      </c>
      <c r="N208" s="3"/>
      <c r="O208" s="15" t="e">
        <f>ROUND(IF(K208=0, IF(#REF!=0, 0, 1),#REF!/ K208),5)</f>
        <v>#REF!</v>
      </c>
    </row>
    <row r="209" spans="1:15" x14ac:dyDescent="0.3">
      <c r="A209" s="1"/>
      <c r="B209" s="1"/>
      <c r="C209" s="1"/>
      <c r="D209" s="1"/>
      <c r="E209" s="1"/>
      <c r="F209" s="1" t="s">
        <v>101</v>
      </c>
      <c r="G209" s="1"/>
      <c r="H209" s="1"/>
      <c r="I209" s="1"/>
      <c r="J209" s="3"/>
      <c r="K209" s="2" t="e">
        <f>ROUND(#REF!+#REF!+#REF!+#REF!+#REF!,5)</f>
        <v>#REF!</v>
      </c>
      <c r="L209" s="3"/>
      <c r="M209" s="2" t="e">
        <f>ROUND((#REF!-K209),5)</f>
        <v>#REF!</v>
      </c>
      <c r="N209" s="3"/>
      <c r="O209" s="15" t="e">
        <f>ROUND(IF(K209=0, IF(#REF!=0, 0, 1),#REF!/ K209),5)</f>
        <v>#REF!</v>
      </c>
    </row>
    <row r="210" spans="1:15" x14ac:dyDescent="0.3">
      <c r="A210" s="1"/>
      <c r="B210" s="1"/>
      <c r="C210" s="1"/>
      <c r="D210" s="1"/>
      <c r="E210" s="1"/>
      <c r="F210" s="1" t="s">
        <v>102</v>
      </c>
      <c r="G210" s="1"/>
      <c r="H210" s="1"/>
      <c r="I210" s="1"/>
      <c r="J210" s="3"/>
      <c r="K210" s="2" t="e">
        <f>ROUND(#REF!+#REF!+#REF!+#REF!+#REF!,5)</f>
        <v>#REF!</v>
      </c>
      <c r="L210" s="3"/>
      <c r="M210" s="2" t="e">
        <f>ROUND((#REF!-K210),5)</f>
        <v>#REF!</v>
      </c>
      <c r="N210" s="3"/>
      <c r="O210" s="15" t="e">
        <f>ROUND(IF(K210=0, IF(#REF!=0, 0, 1),#REF!/ K210),5)</f>
        <v>#REF!</v>
      </c>
    </row>
    <row r="211" spans="1:15" x14ac:dyDescent="0.3">
      <c r="A211" s="1"/>
      <c r="B211" s="1"/>
      <c r="C211" s="1"/>
      <c r="D211" s="1"/>
      <c r="E211" s="1"/>
      <c r="F211" s="1" t="s">
        <v>282</v>
      </c>
      <c r="G211" s="1"/>
      <c r="H211" s="1"/>
      <c r="I211" s="1"/>
      <c r="J211" s="3"/>
      <c r="K211" s="2" t="e">
        <f>ROUND(#REF!+#REF!+#REF!+#REF!+#REF!,5)</f>
        <v>#REF!</v>
      </c>
      <c r="L211" s="3"/>
      <c r="M211" s="2" t="e">
        <f>ROUND((#REF!-K211),5)</f>
        <v>#REF!</v>
      </c>
      <c r="N211" s="3"/>
      <c r="O211" s="15" t="e">
        <f>ROUND(IF(K211=0, IF(#REF!=0, 0, 1),#REF!/ K211),5)</f>
        <v>#REF!</v>
      </c>
    </row>
    <row r="212" spans="1:15" x14ac:dyDescent="0.3">
      <c r="A212" s="1"/>
      <c r="B212" s="1"/>
      <c r="C212" s="1"/>
      <c r="D212" s="1"/>
      <c r="E212" s="1"/>
      <c r="F212" s="1" t="s">
        <v>103</v>
      </c>
      <c r="G212" s="1"/>
      <c r="H212" s="1"/>
      <c r="I212" s="1"/>
      <c r="J212" s="3"/>
      <c r="K212" s="2" t="e">
        <f>ROUND(#REF!+#REF!+#REF!+#REF!+#REF!,5)</f>
        <v>#REF!</v>
      </c>
      <c r="L212" s="3"/>
      <c r="M212" s="2" t="e">
        <f>ROUND((#REF!-K212),5)</f>
        <v>#REF!</v>
      </c>
      <c r="N212" s="3"/>
      <c r="O212" s="15" t="e">
        <f>ROUND(IF(K212=0, IF(#REF!=0, 0, 1),#REF!/ K212),5)</f>
        <v>#REF!</v>
      </c>
    </row>
    <row r="213" spans="1:15" x14ac:dyDescent="0.3">
      <c r="A213" s="1"/>
      <c r="B213" s="1"/>
      <c r="C213" s="1"/>
      <c r="D213" s="1"/>
      <c r="E213" s="1"/>
      <c r="F213" s="1" t="s">
        <v>172</v>
      </c>
      <c r="G213" s="1"/>
      <c r="H213" s="1"/>
      <c r="I213" s="1"/>
      <c r="J213" s="3"/>
      <c r="K213" s="2" t="e">
        <f>ROUND(#REF!+#REF!+#REF!+#REF!+#REF!,5)</f>
        <v>#REF!</v>
      </c>
      <c r="L213" s="3"/>
      <c r="M213" s="2" t="e">
        <f>ROUND((#REF!-K213),5)</f>
        <v>#REF!</v>
      </c>
      <c r="N213" s="3"/>
      <c r="O213" s="15" t="e">
        <f>ROUND(IF(K213=0, IF(#REF!=0, 0, 1),#REF!/ K213),5)</f>
        <v>#REF!</v>
      </c>
    </row>
    <row r="214" spans="1:15" x14ac:dyDescent="0.3">
      <c r="A214" s="1"/>
      <c r="B214" s="1"/>
      <c r="C214" s="1"/>
      <c r="D214" s="1"/>
      <c r="E214" s="1"/>
      <c r="F214" s="1" t="s">
        <v>104</v>
      </c>
      <c r="G214" s="1"/>
      <c r="H214" s="1"/>
      <c r="I214" s="1"/>
      <c r="J214" s="3"/>
      <c r="K214" s="2" t="e">
        <f>ROUND(#REF!+#REF!+#REF!+#REF!+#REF!,5)</f>
        <v>#REF!</v>
      </c>
      <c r="L214" s="3"/>
      <c r="M214" s="2" t="e">
        <f>ROUND((#REF!-K214),5)</f>
        <v>#REF!</v>
      </c>
      <c r="N214" s="3"/>
      <c r="O214" s="15" t="e">
        <f>ROUND(IF(K214=0, IF(#REF!=0, 0, 1),#REF!/ K214),5)</f>
        <v>#REF!</v>
      </c>
    </row>
    <row r="215" spans="1:15" x14ac:dyDescent="0.3">
      <c r="A215" s="1"/>
      <c r="B215" s="1"/>
      <c r="C215" s="1"/>
      <c r="D215" s="1"/>
      <c r="E215" s="1"/>
      <c r="F215" s="1" t="s">
        <v>105</v>
      </c>
      <c r="G215" s="1"/>
      <c r="H215" s="1"/>
      <c r="I215" s="1"/>
      <c r="J215" s="3"/>
      <c r="K215" s="2" t="e">
        <f>ROUND(#REF!+#REF!+#REF!+#REF!+#REF!,5)</f>
        <v>#REF!</v>
      </c>
      <c r="L215" s="3"/>
      <c r="M215" s="2" t="e">
        <f>ROUND((#REF!-K215),5)</f>
        <v>#REF!</v>
      </c>
      <c r="N215" s="3"/>
      <c r="O215" s="15" t="e">
        <f>ROUND(IF(K215=0, IF(#REF!=0, 0, 1),#REF!/ K215),5)</f>
        <v>#REF!</v>
      </c>
    </row>
    <row r="216" spans="1:15" x14ac:dyDescent="0.3">
      <c r="A216" s="1"/>
      <c r="B216" s="1"/>
      <c r="C216" s="1"/>
      <c r="D216" s="1"/>
      <c r="E216" s="1"/>
      <c r="F216" s="1" t="s">
        <v>106</v>
      </c>
      <c r="G216" s="1"/>
      <c r="H216" s="1"/>
      <c r="I216" s="1"/>
      <c r="J216" s="3"/>
      <c r="K216" s="2" t="e">
        <f>ROUND(#REF!+#REF!+#REF!+#REF!+#REF!,5)</f>
        <v>#REF!</v>
      </c>
      <c r="L216" s="3"/>
      <c r="M216" s="2" t="e">
        <f>ROUND((#REF!-K216),5)</f>
        <v>#REF!</v>
      </c>
      <c r="N216" s="3"/>
      <c r="O216" s="15" t="e">
        <f>ROUND(IF(K216=0, IF(#REF!=0, 0, 1),#REF!/ K216),5)</f>
        <v>#REF!</v>
      </c>
    </row>
    <row r="217" spans="1:15" x14ac:dyDescent="0.3">
      <c r="A217" s="1"/>
      <c r="B217" s="1"/>
      <c r="C217" s="1"/>
      <c r="D217" s="1"/>
      <c r="E217" s="1"/>
      <c r="F217" s="1" t="s">
        <v>107</v>
      </c>
      <c r="G217" s="1"/>
      <c r="H217" s="1"/>
      <c r="I217" s="1"/>
      <c r="J217" s="3"/>
      <c r="K217" s="2" t="e">
        <f>ROUND(#REF!+#REF!+#REF!+#REF!+#REF!,5)</f>
        <v>#REF!</v>
      </c>
      <c r="L217" s="3"/>
      <c r="M217" s="2" t="e">
        <f>ROUND((#REF!-K217),5)</f>
        <v>#REF!</v>
      </c>
      <c r="N217" s="3"/>
      <c r="O217" s="15" t="e">
        <f>ROUND(IF(K217=0, IF(#REF!=0, 0, 1),#REF!/ K217),5)</f>
        <v>#REF!</v>
      </c>
    </row>
    <row r="218" spans="1:15" x14ac:dyDescent="0.3">
      <c r="A218" s="1"/>
      <c r="B218" s="1"/>
      <c r="C218" s="1"/>
      <c r="D218" s="1"/>
      <c r="E218" s="1"/>
      <c r="F218" s="1" t="s">
        <v>283</v>
      </c>
      <c r="G218" s="1"/>
      <c r="H218" s="1"/>
      <c r="I218" s="1"/>
      <c r="J218" s="3"/>
      <c r="K218" s="2" t="e">
        <f>ROUND(#REF!+#REF!+#REF!+#REF!+#REF!,5)</f>
        <v>#REF!</v>
      </c>
      <c r="L218" s="3"/>
      <c r="M218" s="2" t="e">
        <f>ROUND((#REF!-K218),5)</f>
        <v>#REF!</v>
      </c>
      <c r="N218" s="3"/>
      <c r="O218" s="15" t="e">
        <f>ROUND(IF(K218=0, IF(#REF!=0, 0, 1),#REF!/ K218),5)</f>
        <v>#REF!</v>
      </c>
    </row>
    <row r="219" spans="1:15" x14ac:dyDescent="0.3">
      <c r="A219" s="1"/>
      <c r="B219" s="1"/>
      <c r="C219" s="1"/>
      <c r="D219" s="1"/>
      <c r="E219" s="1"/>
      <c r="F219" s="1" t="s">
        <v>108</v>
      </c>
      <c r="G219" s="1"/>
      <c r="H219" s="1"/>
      <c r="I219" s="1"/>
      <c r="J219" s="3"/>
      <c r="K219" s="2" t="e">
        <f>ROUND(#REF!+#REF!+#REF!+#REF!+#REF!,5)</f>
        <v>#REF!</v>
      </c>
      <c r="L219" s="3"/>
      <c r="M219" s="2" t="e">
        <f>ROUND((#REF!-K219),5)</f>
        <v>#REF!</v>
      </c>
      <c r="N219" s="3"/>
      <c r="O219" s="15" t="e">
        <f>ROUND(IF(K219=0, IF(#REF!=0, 0, 1),#REF!/ K219),5)</f>
        <v>#REF!</v>
      </c>
    </row>
    <row r="220" spans="1:15" x14ac:dyDescent="0.3">
      <c r="A220" s="1"/>
      <c r="B220" s="1"/>
      <c r="C220" s="1"/>
      <c r="D220" s="1"/>
      <c r="E220" s="1"/>
      <c r="F220" s="1" t="s">
        <v>109</v>
      </c>
      <c r="G220" s="1"/>
      <c r="H220" s="1"/>
      <c r="I220" s="1"/>
      <c r="J220" s="3"/>
      <c r="K220" s="2" t="e">
        <f>ROUND(#REF!+#REF!+#REF!+#REF!+#REF!,5)</f>
        <v>#REF!</v>
      </c>
      <c r="L220" s="3"/>
      <c r="M220" s="2" t="e">
        <f>ROUND((#REF!-K220),5)</f>
        <v>#REF!</v>
      </c>
      <c r="N220" s="3"/>
      <c r="O220" s="15" t="e">
        <f>ROUND(IF(K220=0, IF(#REF!=0, 0, 1),#REF!/ K220),5)</f>
        <v>#REF!</v>
      </c>
    </row>
    <row r="221" spans="1:15" x14ac:dyDescent="0.3">
      <c r="A221" s="1"/>
      <c r="B221" s="1"/>
      <c r="C221" s="1"/>
      <c r="D221" s="1"/>
      <c r="E221" s="1"/>
      <c r="F221" s="1" t="s">
        <v>110</v>
      </c>
      <c r="G221" s="1"/>
      <c r="H221" s="1"/>
      <c r="I221" s="1"/>
      <c r="J221" s="3"/>
      <c r="K221" s="2" t="e">
        <f>ROUND(#REF!+#REF!+#REF!+#REF!+#REF!,5)</f>
        <v>#REF!</v>
      </c>
      <c r="L221" s="3"/>
      <c r="M221" s="2" t="e">
        <f>ROUND((#REF!-K221),5)</f>
        <v>#REF!</v>
      </c>
      <c r="N221" s="3"/>
      <c r="O221" s="15" t="e">
        <f>ROUND(IF(K221=0, IF(#REF!=0, 0, 1),#REF!/ K221),5)</f>
        <v>#REF!</v>
      </c>
    </row>
    <row r="222" spans="1:15" x14ac:dyDescent="0.3">
      <c r="A222" s="1"/>
      <c r="B222" s="1"/>
      <c r="C222" s="1"/>
      <c r="D222" s="1"/>
      <c r="E222" s="1"/>
      <c r="F222" s="1" t="s">
        <v>173</v>
      </c>
      <c r="G222" s="1"/>
      <c r="H222" s="1"/>
      <c r="I222" s="1"/>
      <c r="J222" s="3"/>
      <c r="K222" s="2" t="e">
        <f>ROUND(#REF!+#REF!+#REF!+#REF!+#REF!,5)</f>
        <v>#REF!</v>
      </c>
      <c r="L222" s="3"/>
      <c r="M222" s="2" t="e">
        <f>ROUND((#REF!-K222),5)</f>
        <v>#REF!</v>
      </c>
      <c r="N222" s="3"/>
      <c r="O222" s="15" t="e">
        <f>ROUND(IF(K222=0, IF(#REF!=0, 0, 1),#REF!/ K222),5)</f>
        <v>#REF!</v>
      </c>
    </row>
    <row r="223" spans="1:15" x14ac:dyDescent="0.3">
      <c r="A223" s="1"/>
      <c r="B223" s="1"/>
      <c r="C223" s="1"/>
      <c r="D223" s="1"/>
      <c r="E223" s="1"/>
      <c r="F223" s="1" t="s">
        <v>284</v>
      </c>
      <c r="G223" s="1"/>
      <c r="H223" s="1"/>
      <c r="I223" s="1"/>
      <c r="J223" s="3"/>
      <c r="K223" s="2" t="e">
        <f>ROUND(#REF!+#REF!+#REF!+#REF!+#REF!,5)</f>
        <v>#REF!</v>
      </c>
      <c r="L223" s="3"/>
      <c r="M223" s="2" t="e">
        <f>ROUND((#REF!-K223),5)</f>
        <v>#REF!</v>
      </c>
      <c r="N223" s="3"/>
      <c r="O223" s="15" t="e">
        <f>ROUND(IF(K223=0, IF(#REF!=0, 0, 1),#REF!/ K223),5)</f>
        <v>#REF!</v>
      </c>
    </row>
    <row r="224" spans="1:15" x14ac:dyDescent="0.3">
      <c r="A224" s="1"/>
      <c r="B224" s="1"/>
      <c r="C224" s="1"/>
      <c r="D224" s="1"/>
      <c r="E224" s="1"/>
      <c r="F224" s="1" t="s">
        <v>174</v>
      </c>
      <c r="G224" s="1"/>
      <c r="H224" s="1"/>
      <c r="I224" s="1"/>
      <c r="J224" s="3"/>
      <c r="K224" s="2" t="e">
        <f>ROUND(#REF!+#REF!+#REF!+#REF!+#REF!,5)</f>
        <v>#REF!</v>
      </c>
      <c r="L224" s="3"/>
      <c r="M224" s="2" t="e">
        <f>ROUND((#REF!-K224),5)</f>
        <v>#REF!</v>
      </c>
      <c r="N224" s="3"/>
      <c r="O224" s="15" t="e">
        <f>ROUND(IF(K224=0, IF(#REF!=0, 0, 1),#REF!/ K224),5)</f>
        <v>#REF!</v>
      </c>
    </row>
    <row r="225" spans="1:15" x14ac:dyDescent="0.3">
      <c r="A225" s="1"/>
      <c r="B225" s="1"/>
      <c r="C225" s="1"/>
      <c r="D225" s="1"/>
      <c r="E225" s="1"/>
      <c r="F225" s="1" t="s">
        <v>285</v>
      </c>
      <c r="G225" s="1"/>
      <c r="H225" s="1"/>
      <c r="I225" s="1"/>
      <c r="J225" s="3"/>
      <c r="K225" s="2" t="e">
        <f>ROUND(#REF!+#REF!+#REF!+#REF!+#REF!,5)</f>
        <v>#REF!</v>
      </c>
      <c r="L225" s="3"/>
      <c r="M225" s="2" t="e">
        <f>ROUND((#REF!-K225),5)</f>
        <v>#REF!</v>
      </c>
      <c r="N225" s="3"/>
      <c r="O225" s="15" t="e">
        <f>ROUND(IF(K225=0, IF(#REF!=0, 0, 1),#REF!/ K225),5)</f>
        <v>#REF!</v>
      </c>
    </row>
    <row r="226" spans="1:15" x14ac:dyDescent="0.3">
      <c r="A226" s="1"/>
      <c r="B226" s="1"/>
      <c r="C226" s="1"/>
      <c r="D226" s="1"/>
      <c r="E226" s="1"/>
      <c r="F226" s="1" t="s">
        <v>175</v>
      </c>
      <c r="G226" s="1"/>
      <c r="H226" s="1"/>
      <c r="I226" s="1"/>
      <c r="J226" s="3"/>
      <c r="K226" s="2" t="e">
        <f>ROUND(#REF!+#REF!+#REF!+#REF!+#REF!,5)</f>
        <v>#REF!</v>
      </c>
      <c r="L226" s="3"/>
      <c r="M226" s="2" t="e">
        <f>ROUND((#REF!-K226),5)</f>
        <v>#REF!</v>
      </c>
      <c r="N226" s="3"/>
      <c r="O226" s="15" t="e">
        <f>ROUND(IF(K226=0, IF(#REF!=0, 0, 1),#REF!/ K226),5)</f>
        <v>#REF!</v>
      </c>
    </row>
    <row r="227" spans="1:15" x14ac:dyDescent="0.3">
      <c r="A227" s="1"/>
      <c r="B227" s="1"/>
      <c r="C227" s="1"/>
      <c r="D227" s="1"/>
      <c r="E227" s="1"/>
      <c r="F227" s="1" t="s">
        <v>286</v>
      </c>
      <c r="G227" s="1"/>
      <c r="H227" s="1"/>
      <c r="I227" s="1"/>
      <c r="J227" s="3"/>
      <c r="K227" s="2" t="e">
        <f>ROUND(#REF!+#REF!+#REF!+#REF!+#REF!,5)</f>
        <v>#REF!</v>
      </c>
      <c r="L227" s="3"/>
      <c r="M227" s="2" t="e">
        <f>ROUND((#REF!-K227),5)</f>
        <v>#REF!</v>
      </c>
      <c r="N227" s="3"/>
      <c r="O227" s="15" t="e">
        <f>ROUND(IF(K227=0, IF(#REF!=0, 0, 1),#REF!/ K227),5)</f>
        <v>#REF!</v>
      </c>
    </row>
    <row r="228" spans="1:15" x14ac:dyDescent="0.3">
      <c r="A228" s="1"/>
      <c r="B228" s="1"/>
      <c r="C228" s="1"/>
      <c r="D228" s="1"/>
      <c r="E228" s="1"/>
      <c r="F228" s="1" t="s">
        <v>176</v>
      </c>
      <c r="G228" s="1"/>
      <c r="H228" s="1"/>
      <c r="I228" s="1"/>
      <c r="J228" s="3"/>
      <c r="K228" s="2" t="e">
        <f>ROUND(#REF!+#REF!+#REF!+#REF!+#REF!,5)</f>
        <v>#REF!</v>
      </c>
      <c r="L228" s="3"/>
      <c r="M228" s="2" t="e">
        <f>ROUND((#REF!-K228),5)</f>
        <v>#REF!</v>
      </c>
      <c r="N228" s="3"/>
      <c r="O228" s="15" t="e">
        <f>ROUND(IF(K228=0, IF(#REF!=0, 0, 1),#REF!/ K228),5)</f>
        <v>#REF!</v>
      </c>
    </row>
    <row r="229" spans="1:15" x14ac:dyDescent="0.3">
      <c r="A229" s="1"/>
      <c r="B229" s="1"/>
      <c r="C229" s="1"/>
      <c r="D229" s="1"/>
      <c r="E229" s="1"/>
      <c r="F229" s="1" t="s">
        <v>287</v>
      </c>
      <c r="G229" s="1"/>
      <c r="H229" s="1"/>
      <c r="I229" s="1"/>
      <c r="J229" s="3"/>
      <c r="K229" s="2" t="e">
        <f>ROUND(#REF!+#REF!+#REF!+#REF!+#REF!,5)</f>
        <v>#REF!</v>
      </c>
      <c r="L229" s="3"/>
      <c r="M229" s="2" t="e">
        <f>ROUND((#REF!-K229),5)</f>
        <v>#REF!</v>
      </c>
      <c r="N229" s="3"/>
      <c r="O229" s="15" t="e">
        <f>ROUND(IF(K229=0, IF(#REF!=0, 0, 1),#REF!/ K229),5)</f>
        <v>#REF!</v>
      </c>
    </row>
    <row r="230" spans="1:15" x14ac:dyDescent="0.3">
      <c r="A230" s="1"/>
      <c r="B230" s="1"/>
      <c r="C230" s="1"/>
      <c r="D230" s="1"/>
      <c r="E230" s="1"/>
      <c r="F230" s="1" t="s">
        <v>177</v>
      </c>
      <c r="G230" s="1"/>
      <c r="H230" s="1"/>
      <c r="I230" s="1"/>
      <c r="J230" s="3"/>
      <c r="K230" s="2"/>
      <c r="L230" s="3"/>
      <c r="M230" s="2"/>
      <c r="N230" s="3"/>
      <c r="O230" s="15"/>
    </row>
    <row r="231" spans="1:15" x14ac:dyDescent="0.3">
      <c r="A231" s="1"/>
      <c r="B231" s="1"/>
      <c r="C231" s="1"/>
      <c r="D231" s="1"/>
      <c r="E231" s="1"/>
      <c r="F231" s="1"/>
      <c r="G231" s="1" t="s">
        <v>288</v>
      </c>
      <c r="H231" s="1"/>
      <c r="I231" s="1"/>
      <c r="J231" s="3"/>
      <c r="K231" s="2" t="e">
        <f>ROUND(#REF!+#REF!+#REF!+#REF!+#REF!,5)</f>
        <v>#REF!</v>
      </c>
      <c r="L231" s="3"/>
      <c r="M231" s="2" t="e">
        <f>ROUND((#REF!-K231),5)</f>
        <v>#REF!</v>
      </c>
      <c r="N231" s="3"/>
      <c r="O231" s="15" t="e">
        <f>ROUND(IF(K231=0, IF(#REF!=0, 0, 1),#REF!/ K231),5)</f>
        <v>#REF!</v>
      </c>
    </row>
    <row r="232" spans="1:15" ht="15" thickBot="1" x14ac:dyDescent="0.35">
      <c r="A232" s="1"/>
      <c r="B232" s="1"/>
      <c r="C232" s="1"/>
      <c r="D232" s="1"/>
      <c r="E232" s="1"/>
      <c r="F232" s="1"/>
      <c r="G232" s="1" t="s">
        <v>289</v>
      </c>
      <c r="H232" s="1"/>
      <c r="I232" s="1"/>
      <c r="J232" s="3"/>
      <c r="K232" s="4" t="e">
        <f>ROUND(#REF!+#REF!+#REF!+#REF!+#REF!,5)</f>
        <v>#REF!</v>
      </c>
      <c r="L232" s="3"/>
      <c r="M232" s="4" t="e">
        <f>ROUND((#REF!-K232),5)</f>
        <v>#REF!</v>
      </c>
      <c r="N232" s="3"/>
      <c r="O232" s="16" t="e">
        <f>ROUND(IF(K232=0, IF(#REF!=0, 0, 1),#REF!/ K232),5)</f>
        <v>#REF!</v>
      </c>
    </row>
    <row r="233" spans="1:15" x14ac:dyDescent="0.3">
      <c r="A233" s="1"/>
      <c r="B233" s="1"/>
      <c r="C233" s="1"/>
      <c r="D233" s="1"/>
      <c r="E233" s="1"/>
      <c r="F233" s="1" t="s">
        <v>290</v>
      </c>
      <c r="G233" s="1"/>
      <c r="H233" s="1"/>
      <c r="I233" s="1"/>
      <c r="J233" s="3"/>
      <c r="K233" s="2" t="e">
        <f>ROUND(#REF!+#REF!+#REF!+#REF!+#REF!,5)</f>
        <v>#REF!</v>
      </c>
      <c r="L233" s="3"/>
      <c r="M233" s="2" t="e">
        <f>ROUND((#REF!-K233),5)</f>
        <v>#REF!</v>
      </c>
      <c r="N233" s="3"/>
      <c r="O233" s="15" t="e">
        <f>ROUND(IF(K233=0, IF(#REF!=0, 0, 1),#REF!/ K233),5)</f>
        <v>#REF!</v>
      </c>
    </row>
    <row r="234" spans="1:15" x14ac:dyDescent="0.3">
      <c r="A234" s="1"/>
      <c r="B234" s="1"/>
      <c r="C234" s="1"/>
      <c r="D234" s="1"/>
      <c r="E234" s="1"/>
      <c r="F234" s="1" t="s">
        <v>111</v>
      </c>
      <c r="G234" s="1"/>
      <c r="H234" s="1"/>
      <c r="I234" s="1"/>
      <c r="J234" s="3"/>
      <c r="K234" s="2"/>
      <c r="L234" s="3"/>
      <c r="M234" s="2"/>
      <c r="N234" s="3"/>
      <c r="O234" s="15"/>
    </row>
    <row r="235" spans="1:15" x14ac:dyDescent="0.3">
      <c r="A235" s="1"/>
      <c r="B235" s="1"/>
      <c r="C235" s="1"/>
      <c r="D235" s="1"/>
      <c r="E235" s="1"/>
      <c r="F235" s="1"/>
      <c r="G235" s="1" t="s">
        <v>291</v>
      </c>
      <c r="H235" s="1"/>
      <c r="I235" s="1"/>
      <c r="J235" s="3"/>
      <c r="K235" s="2" t="e">
        <f>ROUND(#REF!+#REF!+#REF!+#REF!+#REF!,5)</f>
        <v>#REF!</v>
      </c>
      <c r="L235" s="3"/>
      <c r="M235" s="2" t="e">
        <f>ROUND((#REF!-K235),5)</f>
        <v>#REF!</v>
      </c>
      <c r="N235" s="3"/>
      <c r="O235" s="15" t="e">
        <f>ROUND(IF(K235=0, IF(#REF!=0, 0, 1),#REF!/ K235),5)</f>
        <v>#REF!</v>
      </c>
    </row>
    <row r="236" spans="1:15" x14ac:dyDescent="0.3">
      <c r="A236" s="1"/>
      <c r="B236" s="1"/>
      <c r="C236" s="1"/>
      <c r="D236" s="1"/>
      <c r="E236" s="1"/>
      <c r="F236" s="1"/>
      <c r="G236" s="1" t="s">
        <v>292</v>
      </c>
      <c r="H236" s="1"/>
      <c r="I236" s="1"/>
      <c r="J236" s="3"/>
      <c r="K236" s="2" t="e">
        <f>ROUND(#REF!+#REF!+#REF!+#REF!+#REF!,5)</f>
        <v>#REF!</v>
      </c>
      <c r="L236" s="3"/>
      <c r="M236" s="2" t="e">
        <f>ROUND((#REF!-K236),5)</f>
        <v>#REF!</v>
      </c>
      <c r="N236" s="3"/>
      <c r="O236" s="15" t="e">
        <f>ROUND(IF(K236=0, IF(#REF!=0, 0, 1),#REF!/ K236),5)</f>
        <v>#REF!</v>
      </c>
    </row>
    <row r="237" spans="1:15" x14ac:dyDescent="0.3">
      <c r="A237" s="1"/>
      <c r="B237" s="1"/>
      <c r="C237" s="1"/>
      <c r="D237" s="1"/>
      <c r="E237" s="1"/>
      <c r="F237" s="1"/>
      <c r="G237" s="1" t="s">
        <v>293</v>
      </c>
      <c r="H237" s="1"/>
      <c r="I237" s="1"/>
      <c r="J237" s="3"/>
      <c r="K237" s="2" t="e">
        <f>ROUND(#REF!+#REF!+#REF!+#REF!+#REF!,5)</f>
        <v>#REF!</v>
      </c>
      <c r="L237" s="3"/>
      <c r="M237" s="2" t="e">
        <f>ROUND((#REF!-K237),5)</f>
        <v>#REF!</v>
      </c>
      <c r="N237" s="3"/>
      <c r="O237" s="15" t="e">
        <f>ROUND(IF(K237=0, IF(#REF!=0, 0, 1),#REF!/ K237),5)</f>
        <v>#REF!</v>
      </c>
    </row>
    <row r="238" spans="1:15" x14ac:dyDescent="0.3">
      <c r="A238" s="1"/>
      <c r="B238" s="1"/>
      <c r="C238" s="1"/>
      <c r="D238" s="1"/>
      <c r="E238" s="1"/>
      <c r="F238" s="1"/>
      <c r="G238" s="1" t="s">
        <v>294</v>
      </c>
      <c r="H238" s="1"/>
      <c r="I238" s="1"/>
      <c r="J238" s="3"/>
      <c r="K238" s="2" t="e">
        <f>ROUND(#REF!+#REF!+#REF!+#REF!+#REF!,5)</f>
        <v>#REF!</v>
      </c>
      <c r="L238" s="3"/>
      <c r="M238" s="2" t="e">
        <f>ROUND((#REF!-K238),5)</f>
        <v>#REF!</v>
      </c>
      <c r="N238" s="3"/>
      <c r="O238" s="15" t="e">
        <f>ROUND(IF(K238=0, IF(#REF!=0, 0, 1),#REF!/ K238),5)</f>
        <v>#REF!</v>
      </c>
    </row>
    <row r="239" spans="1:15" x14ac:dyDescent="0.3">
      <c r="A239" s="1"/>
      <c r="B239" s="1"/>
      <c r="C239" s="1"/>
      <c r="D239" s="1"/>
      <c r="E239" s="1"/>
      <c r="F239" s="1"/>
      <c r="G239" s="1" t="s">
        <v>295</v>
      </c>
      <c r="H239" s="1"/>
      <c r="I239" s="1"/>
      <c r="J239" s="3"/>
      <c r="K239" s="2" t="e">
        <f>ROUND(#REF!+#REF!+#REF!+#REF!+#REF!,5)</f>
        <v>#REF!</v>
      </c>
      <c r="L239" s="3"/>
      <c r="M239" s="2" t="e">
        <f>ROUND((#REF!-K239),5)</f>
        <v>#REF!</v>
      </c>
      <c r="N239" s="3"/>
      <c r="O239" s="15" t="e">
        <f>ROUND(IF(K239=0, IF(#REF!=0, 0, 1),#REF!/ K239),5)</f>
        <v>#REF!</v>
      </c>
    </row>
    <row r="240" spans="1:15" x14ac:dyDescent="0.3">
      <c r="A240" s="1"/>
      <c r="B240" s="1"/>
      <c r="C240" s="1"/>
      <c r="D240" s="1"/>
      <c r="E240" s="1"/>
      <c r="F240" s="1"/>
      <c r="G240" s="1" t="s">
        <v>296</v>
      </c>
      <c r="H240" s="1"/>
      <c r="I240" s="1"/>
      <c r="J240" s="3"/>
      <c r="K240" s="2" t="e">
        <f>ROUND(#REF!+#REF!+#REF!+#REF!+#REF!,5)</f>
        <v>#REF!</v>
      </c>
      <c r="L240" s="3"/>
      <c r="M240" s="2" t="e">
        <f>ROUND((#REF!-K240),5)</f>
        <v>#REF!</v>
      </c>
      <c r="N240" s="3"/>
      <c r="O240" s="15" t="e">
        <f>ROUND(IF(K240=0, IF(#REF!=0, 0, 1),#REF!/ K240),5)</f>
        <v>#REF!</v>
      </c>
    </row>
    <row r="241" spans="1:15" x14ac:dyDescent="0.3">
      <c r="A241" s="1"/>
      <c r="B241" s="1"/>
      <c r="C241" s="1"/>
      <c r="D241" s="1"/>
      <c r="E241" s="1"/>
      <c r="F241" s="1"/>
      <c r="G241" s="1" t="s">
        <v>297</v>
      </c>
      <c r="H241" s="1"/>
      <c r="I241" s="1"/>
      <c r="J241" s="3"/>
      <c r="K241" s="2" t="e">
        <f>ROUND(#REF!+#REF!+#REF!+#REF!+#REF!,5)</f>
        <v>#REF!</v>
      </c>
      <c r="L241" s="3"/>
      <c r="M241" s="2" t="e">
        <f>ROUND((#REF!-K241),5)</f>
        <v>#REF!</v>
      </c>
      <c r="N241" s="3"/>
      <c r="O241" s="15" t="e">
        <f>ROUND(IF(K241=0, IF(#REF!=0, 0, 1),#REF!/ K241),5)</f>
        <v>#REF!</v>
      </c>
    </row>
    <row r="242" spans="1:15" x14ac:dyDescent="0.3">
      <c r="A242" s="1"/>
      <c r="B242" s="1"/>
      <c r="C242" s="1"/>
      <c r="D242" s="1"/>
      <c r="E242" s="1"/>
      <c r="F242" s="1"/>
      <c r="G242" s="1" t="s">
        <v>298</v>
      </c>
      <c r="H242" s="1"/>
      <c r="I242" s="1"/>
      <c r="J242" s="3"/>
      <c r="K242" s="2" t="e">
        <f>ROUND(#REF!+#REF!+#REF!+#REF!+#REF!,5)</f>
        <v>#REF!</v>
      </c>
      <c r="L242" s="3"/>
      <c r="M242" s="2" t="e">
        <f>ROUND((#REF!-K242),5)</f>
        <v>#REF!</v>
      </c>
      <c r="N242" s="3"/>
      <c r="O242" s="15" t="e">
        <f>ROUND(IF(K242=0, IF(#REF!=0, 0, 1),#REF!/ K242),5)</f>
        <v>#REF!</v>
      </c>
    </row>
    <row r="243" spans="1:15" x14ac:dyDescent="0.3">
      <c r="A243" s="1"/>
      <c r="B243" s="1"/>
      <c r="C243" s="1"/>
      <c r="D243" s="1"/>
      <c r="E243" s="1"/>
      <c r="F243" s="1"/>
      <c r="G243" s="1" t="s">
        <v>299</v>
      </c>
      <c r="H243" s="1"/>
      <c r="I243" s="1"/>
      <c r="J243" s="3"/>
      <c r="K243" s="2" t="e">
        <f>ROUND(#REF!+#REF!+#REF!+#REF!+#REF!,5)</f>
        <v>#REF!</v>
      </c>
      <c r="L243" s="3"/>
      <c r="M243" s="2" t="e">
        <f>ROUND((#REF!-K243),5)</f>
        <v>#REF!</v>
      </c>
      <c r="N243" s="3"/>
      <c r="O243" s="15" t="e">
        <f>ROUND(IF(K243=0, IF(#REF!=0, 0, 1),#REF!/ K243),5)</f>
        <v>#REF!</v>
      </c>
    </row>
    <row r="244" spans="1:15" x14ac:dyDescent="0.3">
      <c r="A244" s="1"/>
      <c r="B244" s="1"/>
      <c r="C244" s="1"/>
      <c r="D244" s="1"/>
      <c r="E244" s="1"/>
      <c r="F244" s="1"/>
      <c r="G244" s="1" t="s">
        <v>300</v>
      </c>
      <c r="H244" s="1"/>
      <c r="I244" s="1"/>
      <c r="J244" s="3"/>
      <c r="K244" s="2" t="e">
        <f>ROUND(#REF!+#REF!+#REF!+#REF!+#REF!,5)</f>
        <v>#REF!</v>
      </c>
      <c r="L244" s="3"/>
      <c r="M244" s="2" t="e">
        <f>ROUND((#REF!-K244),5)</f>
        <v>#REF!</v>
      </c>
      <c r="N244" s="3"/>
      <c r="O244" s="15" t="e">
        <f>ROUND(IF(K244=0, IF(#REF!=0, 0, 1),#REF!/ K244),5)</f>
        <v>#REF!</v>
      </c>
    </row>
    <row r="245" spans="1:15" x14ac:dyDescent="0.3">
      <c r="A245" s="1"/>
      <c r="B245" s="1"/>
      <c r="C245" s="1"/>
      <c r="D245" s="1"/>
      <c r="E245" s="1"/>
      <c r="F245" s="1"/>
      <c r="G245" s="1" t="s">
        <v>112</v>
      </c>
      <c r="H245" s="1"/>
      <c r="I245" s="1"/>
      <c r="J245" s="3"/>
      <c r="K245" s="2" t="e">
        <f>ROUND(#REF!+#REF!+#REF!+#REF!+#REF!,5)</f>
        <v>#REF!</v>
      </c>
      <c r="L245" s="3"/>
      <c r="M245" s="2" t="e">
        <f>ROUND((#REF!-K245),5)</f>
        <v>#REF!</v>
      </c>
      <c r="N245" s="3"/>
      <c r="O245" s="15" t="e">
        <f>ROUND(IF(K245=0, IF(#REF!=0, 0, 1),#REF!/ K245),5)</f>
        <v>#REF!</v>
      </c>
    </row>
    <row r="246" spans="1:15" x14ac:dyDescent="0.3">
      <c r="A246" s="1"/>
      <c r="B246" s="1"/>
      <c r="C246" s="1"/>
      <c r="D246" s="1"/>
      <c r="E246" s="1"/>
      <c r="F246" s="1"/>
      <c r="G246" s="1" t="s">
        <v>113</v>
      </c>
      <c r="H246" s="1"/>
      <c r="I246" s="1"/>
      <c r="J246" s="3"/>
      <c r="K246" s="2" t="e">
        <f>ROUND(#REF!+#REF!+#REF!+#REF!+#REF!,5)</f>
        <v>#REF!</v>
      </c>
      <c r="L246" s="3"/>
      <c r="M246" s="2" t="e">
        <f>ROUND((#REF!-K246),5)</f>
        <v>#REF!</v>
      </c>
      <c r="N246" s="3"/>
      <c r="O246" s="15" t="e">
        <f>ROUND(IF(K246=0, IF(#REF!=0, 0, 1),#REF!/ K246),5)</f>
        <v>#REF!</v>
      </c>
    </row>
    <row r="247" spans="1:15" x14ac:dyDescent="0.3">
      <c r="A247" s="1"/>
      <c r="B247" s="1"/>
      <c r="C247" s="1"/>
      <c r="D247" s="1"/>
      <c r="E247" s="1"/>
      <c r="F247" s="1"/>
      <c r="G247" s="1" t="s">
        <v>301</v>
      </c>
      <c r="H247" s="1"/>
      <c r="I247" s="1"/>
      <c r="J247" s="3"/>
      <c r="K247" s="2" t="e">
        <f>ROUND(#REF!+#REF!+#REF!+#REF!+#REF!,5)</f>
        <v>#REF!</v>
      </c>
      <c r="L247" s="3"/>
      <c r="M247" s="2" t="e">
        <f>ROUND((#REF!-K247),5)</f>
        <v>#REF!</v>
      </c>
      <c r="N247" s="3"/>
      <c r="O247" s="15" t="e">
        <f>ROUND(IF(K247=0, IF(#REF!=0, 0, 1),#REF!/ K247),5)</f>
        <v>#REF!</v>
      </c>
    </row>
    <row r="248" spans="1:15" x14ac:dyDescent="0.3">
      <c r="A248" s="1"/>
      <c r="B248" s="1"/>
      <c r="C248" s="1"/>
      <c r="D248" s="1"/>
      <c r="E248" s="1"/>
      <c r="F248" s="1"/>
      <c r="G248" s="1" t="s">
        <v>114</v>
      </c>
      <c r="H248" s="1"/>
      <c r="I248" s="1"/>
      <c r="J248" s="3"/>
      <c r="K248" s="2" t="e">
        <f>ROUND(#REF!+#REF!+#REF!+#REF!+#REF!,5)</f>
        <v>#REF!</v>
      </c>
      <c r="L248" s="3"/>
      <c r="M248" s="2" t="e">
        <f>ROUND((#REF!-K248),5)</f>
        <v>#REF!</v>
      </c>
      <c r="N248" s="3"/>
      <c r="O248" s="15" t="e">
        <f>ROUND(IF(K248=0, IF(#REF!=0, 0, 1),#REF!/ K248),5)</f>
        <v>#REF!</v>
      </c>
    </row>
    <row r="249" spans="1:15" x14ac:dyDescent="0.3">
      <c r="A249" s="1"/>
      <c r="B249" s="1"/>
      <c r="C249" s="1"/>
      <c r="D249" s="1"/>
      <c r="E249" s="1"/>
      <c r="F249" s="1"/>
      <c r="G249" s="1" t="s">
        <v>115</v>
      </c>
      <c r="H249" s="1"/>
      <c r="I249" s="1"/>
      <c r="J249" s="3"/>
      <c r="K249" s="2" t="e">
        <f>ROUND(#REF!+#REF!+#REF!+#REF!+#REF!,5)</f>
        <v>#REF!</v>
      </c>
      <c r="L249" s="3"/>
      <c r="M249" s="2" t="e">
        <f>ROUND((#REF!-K249),5)</f>
        <v>#REF!</v>
      </c>
      <c r="N249" s="3"/>
      <c r="O249" s="15" t="e">
        <f>ROUND(IF(K249=0, IF(#REF!=0, 0, 1),#REF!/ K249),5)</f>
        <v>#REF!</v>
      </c>
    </row>
    <row r="250" spans="1:15" x14ac:dyDescent="0.3">
      <c r="A250" s="1"/>
      <c r="B250" s="1"/>
      <c r="C250" s="1"/>
      <c r="D250" s="1"/>
      <c r="E250" s="1"/>
      <c r="F250" s="1"/>
      <c r="G250" s="1" t="s">
        <v>116</v>
      </c>
      <c r="H250" s="1"/>
      <c r="I250" s="1"/>
      <c r="J250" s="3"/>
      <c r="K250" s="2" t="e">
        <f>ROUND(#REF!+#REF!+#REF!+#REF!+#REF!,5)</f>
        <v>#REF!</v>
      </c>
      <c r="L250" s="3"/>
      <c r="M250" s="2" t="e">
        <f>ROUND((#REF!-K250),5)</f>
        <v>#REF!</v>
      </c>
      <c r="N250" s="3"/>
      <c r="O250" s="15" t="e">
        <f>ROUND(IF(K250=0, IF(#REF!=0, 0, 1),#REF!/ K250),5)</f>
        <v>#REF!</v>
      </c>
    </row>
    <row r="251" spans="1:15" x14ac:dyDescent="0.3">
      <c r="A251" s="1"/>
      <c r="B251" s="1"/>
      <c r="C251" s="1"/>
      <c r="D251" s="1"/>
      <c r="E251" s="1"/>
      <c r="F251" s="1"/>
      <c r="G251" s="1" t="s">
        <v>117</v>
      </c>
      <c r="H251" s="1"/>
      <c r="I251" s="1"/>
      <c r="J251" s="3"/>
      <c r="K251" s="2" t="e">
        <f>ROUND(#REF!+#REF!+#REF!+#REF!+#REF!,5)</f>
        <v>#REF!</v>
      </c>
      <c r="L251" s="3"/>
      <c r="M251" s="2" t="e">
        <f>ROUND((#REF!-K251),5)</f>
        <v>#REF!</v>
      </c>
      <c r="N251" s="3"/>
      <c r="O251" s="15" t="e">
        <f>ROUND(IF(K251=0, IF(#REF!=0, 0, 1),#REF!/ K251),5)</f>
        <v>#REF!</v>
      </c>
    </row>
    <row r="252" spans="1:15" x14ac:dyDescent="0.3">
      <c r="A252" s="1"/>
      <c r="B252" s="1"/>
      <c r="C252" s="1"/>
      <c r="D252" s="1"/>
      <c r="E252" s="1"/>
      <c r="F252" s="1"/>
      <c r="G252" s="1" t="s">
        <v>118</v>
      </c>
      <c r="H252" s="1"/>
      <c r="I252" s="1"/>
      <c r="J252" s="3"/>
      <c r="K252" s="2" t="e">
        <f>ROUND(#REF!+#REF!+#REF!+#REF!+#REF!,5)</f>
        <v>#REF!</v>
      </c>
      <c r="L252" s="3"/>
      <c r="M252" s="2" t="e">
        <f>ROUND((#REF!-K252),5)</f>
        <v>#REF!</v>
      </c>
      <c r="N252" s="3"/>
      <c r="O252" s="15" t="e">
        <f>ROUND(IF(K252=0, IF(#REF!=0, 0, 1),#REF!/ K252),5)</f>
        <v>#REF!</v>
      </c>
    </row>
    <row r="253" spans="1:15" x14ac:dyDescent="0.3">
      <c r="A253" s="1"/>
      <c r="B253" s="1"/>
      <c r="C253" s="1"/>
      <c r="D253" s="1"/>
      <c r="E253" s="1"/>
      <c r="F253" s="1"/>
      <c r="G253" s="1" t="s">
        <v>178</v>
      </c>
      <c r="H253" s="1"/>
      <c r="I253" s="1"/>
      <c r="J253" s="3"/>
      <c r="K253" s="2" t="e">
        <f>ROUND(#REF!+#REF!+#REF!+#REF!+#REF!,5)</f>
        <v>#REF!</v>
      </c>
      <c r="L253" s="3"/>
      <c r="M253" s="2" t="e">
        <f>ROUND((#REF!-K253),5)</f>
        <v>#REF!</v>
      </c>
      <c r="N253" s="3"/>
      <c r="O253" s="15" t="e">
        <f>ROUND(IF(K253=0, IF(#REF!=0, 0, 1),#REF!/ K253),5)</f>
        <v>#REF!</v>
      </c>
    </row>
    <row r="254" spans="1:15" x14ac:dyDescent="0.3">
      <c r="A254" s="1"/>
      <c r="B254" s="1"/>
      <c r="C254" s="1"/>
      <c r="D254" s="1"/>
      <c r="E254" s="1"/>
      <c r="F254" s="1"/>
      <c r="G254" s="1" t="s">
        <v>119</v>
      </c>
      <c r="H254" s="1"/>
      <c r="I254" s="1"/>
      <c r="J254" s="3"/>
      <c r="K254" s="2" t="e">
        <f>ROUND(#REF!+#REF!+#REF!+#REF!+#REF!,5)</f>
        <v>#REF!</v>
      </c>
      <c r="L254" s="3"/>
      <c r="M254" s="2" t="e">
        <f>ROUND((#REF!-K254),5)</f>
        <v>#REF!</v>
      </c>
      <c r="N254" s="3"/>
      <c r="O254" s="15" t="e">
        <f>ROUND(IF(K254=0, IF(#REF!=0, 0, 1),#REF!/ K254),5)</f>
        <v>#REF!</v>
      </c>
    </row>
    <row r="255" spans="1:15" ht="15" thickBot="1" x14ac:dyDescent="0.35">
      <c r="A255" s="1"/>
      <c r="B255" s="1"/>
      <c r="C255" s="1"/>
      <c r="D255" s="1"/>
      <c r="E255" s="1"/>
      <c r="F255" s="1"/>
      <c r="G255" s="1" t="s">
        <v>302</v>
      </c>
      <c r="H255" s="1"/>
      <c r="I255" s="1"/>
      <c r="J255" s="3"/>
      <c r="K255" s="4" t="e">
        <f>ROUND(#REF!+#REF!+#REF!+#REF!+#REF!,5)</f>
        <v>#REF!</v>
      </c>
      <c r="L255" s="3"/>
      <c r="M255" s="4" t="e">
        <f>ROUND((#REF!-K255),5)</f>
        <v>#REF!</v>
      </c>
      <c r="N255" s="3"/>
      <c r="O255" s="16" t="e">
        <f>ROUND(IF(K255=0, IF(#REF!=0, 0, 1),#REF!/ K255),5)</f>
        <v>#REF!</v>
      </c>
    </row>
    <row r="256" spans="1:15" x14ac:dyDescent="0.3">
      <c r="A256" s="1"/>
      <c r="B256" s="1"/>
      <c r="C256" s="1"/>
      <c r="D256" s="1"/>
      <c r="E256" s="1"/>
      <c r="F256" s="1" t="s">
        <v>120</v>
      </c>
      <c r="G256" s="1"/>
      <c r="H256" s="1"/>
      <c r="I256" s="1"/>
      <c r="J256" s="3"/>
      <c r="K256" s="2" t="e">
        <f>ROUND(#REF!+#REF!+#REF!+#REF!+#REF!,5)</f>
        <v>#REF!</v>
      </c>
      <c r="L256" s="3"/>
      <c r="M256" s="2" t="e">
        <f>ROUND((#REF!-K256),5)</f>
        <v>#REF!</v>
      </c>
      <c r="N256" s="3"/>
      <c r="O256" s="15" t="e">
        <f>ROUND(IF(K256=0, IF(#REF!=0, 0, 1),#REF!/ K256),5)</f>
        <v>#REF!</v>
      </c>
    </row>
    <row r="257" spans="1:15" x14ac:dyDescent="0.3">
      <c r="A257" s="1"/>
      <c r="B257" s="1"/>
      <c r="C257" s="1"/>
      <c r="D257" s="1"/>
      <c r="E257" s="1"/>
      <c r="F257" s="1" t="s">
        <v>303</v>
      </c>
      <c r="G257" s="1"/>
      <c r="H257" s="1"/>
      <c r="I257" s="1"/>
      <c r="J257" s="3"/>
      <c r="K257" s="2" t="e">
        <f>ROUND(#REF!+#REF!+#REF!+#REF!+#REF!,5)</f>
        <v>#REF!</v>
      </c>
      <c r="L257" s="3"/>
      <c r="M257" s="2" t="e">
        <f>ROUND((#REF!-K257),5)</f>
        <v>#REF!</v>
      </c>
      <c r="N257" s="3"/>
      <c r="O257" s="15" t="e">
        <f>ROUND(IF(K257=0, IF(#REF!=0, 0, 1),#REF!/ K257),5)</f>
        <v>#REF!</v>
      </c>
    </row>
    <row r="258" spans="1:15" x14ac:dyDescent="0.3">
      <c r="A258" s="1"/>
      <c r="B258" s="1"/>
      <c r="C258" s="1"/>
      <c r="D258" s="1"/>
      <c r="E258" s="1"/>
      <c r="F258" s="1" t="s">
        <v>179</v>
      </c>
      <c r="G258" s="1"/>
      <c r="H258" s="1"/>
      <c r="I258" s="1"/>
      <c r="J258" s="3"/>
      <c r="K258" s="2" t="e">
        <f>ROUND(#REF!+#REF!+#REF!+#REF!+#REF!,5)</f>
        <v>#REF!</v>
      </c>
      <c r="L258" s="3"/>
      <c r="M258" s="2" t="e">
        <f>ROUND((#REF!-K258),5)</f>
        <v>#REF!</v>
      </c>
      <c r="N258" s="3"/>
      <c r="O258" s="15" t="e">
        <f>ROUND(IF(K258=0, IF(#REF!=0, 0, 1),#REF!/ K258),5)</f>
        <v>#REF!</v>
      </c>
    </row>
    <row r="259" spans="1:15" x14ac:dyDescent="0.3">
      <c r="A259" s="1"/>
      <c r="B259" s="1"/>
      <c r="C259" s="1"/>
      <c r="D259" s="1"/>
      <c r="E259" s="1"/>
      <c r="F259" s="1" t="s">
        <v>180</v>
      </c>
      <c r="G259" s="1"/>
      <c r="H259" s="1"/>
      <c r="I259" s="1"/>
      <c r="J259" s="3"/>
      <c r="K259" s="2" t="e">
        <f>ROUND(#REF!+#REF!+#REF!+#REF!+#REF!,5)</f>
        <v>#REF!</v>
      </c>
      <c r="L259" s="3"/>
      <c r="M259" s="2" t="e">
        <f>ROUND((#REF!-K259),5)</f>
        <v>#REF!</v>
      </c>
      <c r="N259" s="3"/>
      <c r="O259" s="15" t="e">
        <f>ROUND(IF(K259=0, IF(#REF!=0, 0, 1),#REF!/ K259),5)</f>
        <v>#REF!</v>
      </c>
    </row>
    <row r="260" spans="1:15" x14ac:dyDescent="0.3">
      <c r="A260" s="1"/>
      <c r="B260" s="1"/>
      <c r="C260" s="1"/>
      <c r="D260" s="1"/>
      <c r="E260" s="1"/>
      <c r="F260" s="1" t="s">
        <v>304</v>
      </c>
      <c r="G260" s="1"/>
      <c r="H260" s="1"/>
      <c r="I260" s="1"/>
      <c r="J260" s="3"/>
      <c r="K260" s="2" t="e">
        <f>ROUND(#REF!+#REF!+#REF!+#REF!+#REF!,5)</f>
        <v>#REF!</v>
      </c>
      <c r="L260" s="3"/>
      <c r="M260" s="2" t="e">
        <f>ROUND((#REF!-K260),5)</f>
        <v>#REF!</v>
      </c>
      <c r="N260" s="3"/>
      <c r="O260" s="15" t="e">
        <f>ROUND(IF(K260=0, IF(#REF!=0, 0, 1),#REF!/ K260),5)</f>
        <v>#REF!</v>
      </c>
    </row>
    <row r="261" spans="1:15" x14ac:dyDescent="0.3">
      <c r="A261" s="1"/>
      <c r="B261" s="1"/>
      <c r="C261" s="1"/>
      <c r="D261" s="1"/>
      <c r="E261" s="1"/>
      <c r="F261" s="1" t="s">
        <v>305</v>
      </c>
      <c r="G261" s="1"/>
      <c r="H261" s="1"/>
      <c r="I261" s="1"/>
      <c r="J261" s="3"/>
      <c r="K261" s="2" t="e">
        <f>ROUND(#REF!+#REF!+#REF!+#REF!+#REF!,5)</f>
        <v>#REF!</v>
      </c>
      <c r="L261" s="3"/>
      <c r="M261" s="2" t="e">
        <f>ROUND((#REF!-K261),5)</f>
        <v>#REF!</v>
      </c>
      <c r="N261" s="3"/>
      <c r="O261" s="15" t="e">
        <f>ROUND(IF(K261=0, IF(#REF!=0, 0, 1),#REF!/ K261),5)</f>
        <v>#REF!</v>
      </c>
    </row>
    <row r="262" spans="1:15" ht="15" thickBot="1" x14ac:dyDescent="0.35">
      <c r="A262" s="1"/>
      <c r="B262" s="1"/>
      <c r="C262" s="1"/>
      <c r="D262" s="1"/>
      <c r="E262" s="1"/>
      <c r="F262" s="1" t="s">
        <v>181</v>
      </c>
      <c r="G262" s="1"/>
      <c r="H262" s="1"/>
      <c r="I262" s="1"/>
      <c r="J262" s="3"/>
      <c r="K262" s="4" t="e">
        <f>ROUND(#REF!+#REF!+#REF!+#REF!+#REF!,5)</f>
        <v>#REF!</v>
      </c>
      <c r="L262" s="3"/>
      <c r="M262" s="4" t="e">
        <f>ROUND((#REF!-K262),5)</f>
        <v>#REF!</v>
      </c>
      <c r="N262" s="3"/>
      <c r="O262" s="16" t="e">
        <f>ROUND(IF(K262=0, IF(#REF!=0, 0, 1),#REF!/ K262),5)</f>
        <v>#REF!</v>
      </c>
    </row>
    <row r="263" spans="1:15" x14ac:dyDescent="0.3">
      <c r="A263" s="1"/>
      <c r="B263" s="1"/>
      <c r="C263" s="1"/>
      <c r="D263" s="1"/>
      <c r="E263" s="1" t="s">
        <v>121</v>
      </c>
      <c r="F263" s="1"/>
      <c r="G263" s="1"/>
      <c r="H263" s="1"/>
      <c r="I263" s="1"/>
      <c r="J263" s="3"/>
      <c r="K263" s="2" t="e">
        <f>ROUND(#REF!+#REF!+#REF!+#REF!+#REF!,5)</f>
        <v>#REF!</v>
      </c>
      <c r="L263" s="3"/>
      <c r="M263" s="2" t="e">
        <f>ROUND((#REF!-K263),5)</f>
        <v>#REF!</v>
      </c>
      <c r="N263" s="3"/>
      <c r="O263" s="15" t="e">
        <f>ROUND(IF(K263=0, IF(#REF!=0, 0, 1),#REF!/ K263),5)</f>
        <v>#REF!</v>
      </c>
    </row>
    <row r="264" spans="1:15" x14ac:dyDescent="0.3">
      <c r="A264" s="1"/>
      <c r="B264" s="1"/>
      <c r="C264" s="1"/>
      <c r="D264" s="1"/>
      <c r="E264" s="1" t="s">
        <v>306</v>
      </c>
      <c r="F264" s="1"/>
      <c r="G264" s="1"/>
      <c r="H264" s="1"/>
      <c r="I264" s="1"/>
      <c r="J264" s="3"/>
      <c r="K264" s="2" t="e">
        <f>ROUND(#REF!+#REF!+#REF!+#REF!+#REF!,5)</f>
        <v>#REF!</v>
      </c>
      <c r="L264" s="3"/>
      <c r="M264" s="2" t="e">
        <f>ROUND((#REF!-K264),5)</f>
        <v>#REF!</v>
      </c>
      <c r="N264" s="3"/>
      <c r="O264" s="15" t="e">
        <f>ROUND(IF(K264=0, IF(#REF!=0, 0, 1),#REF!/ K264),5)</f>
        <v>#REF!</v>
      </c>
    </row>
    <row r="265" spans="1:15" x14ac:dyDescent="0.3">
      <c r="A265" s="1"/>
      <c r="B265" s="1"/>
      <c r="C265" s="1"/>
      <c r="D265" s="1"/>
      <c r="E265" s="1" t="s">
        <v>122</v>
      </c>
      <c r="F265" s="1"/>
      <c r="G265" s="1"/>
      <c r="H265" s="1"/>
      <c r="I265" s="1"/>
      <c r="J265" s="3"/>
      <c r="K265" s="2"/>
      <c r="L265" s="3"/>
      <c r="M265" s="2"/>
      <c r="N265" s="3"/>
      <c r="O265" s="15"/>
    </row>
    <row r="266" spans="1:15" x14ac:dyDescent="0.3">
      <c r="A266" s="1"/>
      <c r="B266" s="1"/>
      <c r="C266" s="1"/>
      <c r="D266" s="1"/>
      <c r="E266" s="1"/>
      <c r="F266" s="1" t="s">
        <v>307</v>
      </c>
      <c r="G266" s="1"/>
      <c r="H266" s="1"/>
      <c r="I266" s="1"/>
      <c r="J266" s="3"/>
      <c r="K266" s="2" t="e">
        <f>ROUND(#REF!+#REF!+#REF!+#REF!+#REF!,5)</f>
        <v>#REF!</v>
      </c>
      <c r="L266" s="3"/>
      <c r="M266" s="2" t="e">
        <f>ROUND((#REF!-K266),5)</f>
        <v>#REF!</v>
      </c>
      <c r="N266" s="3"/>
      <c r="O266" s="15" t="e">
        <f>ROUND(IF(K266=0, IF(#REF!=0, 0, 1),#REF!/ K266),5)</f>
        <v>#REF!</v>
      </c>
    </row>
    <row r="267" spans="1:15" x14ac:dyDescent="0.3">
      <c r="A267" s="1"/>
      <c r="B267" s="1"/>
      <c r="C267" s="1"/>
      <c r="D267" s="1"/>
      <c r="E267" s="1"/>
      <c r="F267" s="1" t="s">
        <v>182</v>
      </c>
      <c r="G267" s="1"/>
      <c r="H267" s="1"/>
      <c r="I267" s="1"/>
      <c r="J267" s="3"/>
      <c r="K267" s="2" t="e">
        <f>ROUND(#REF!+#REF!+#REF!+#REF!+#REF!,5)</f>
        <v>#REF!</v>
      </c>
      <c r="L267" s="3"/>
      <c r="M267" s="2" t="e">
        <f>ROUND((#REF!-K267),5)</f>
        <v>#REF!</v>
      </c>
      <c r="N267" s="3"/>
      <c r="O267" s="15" t="e">
        <f>ROUND(IF(K267=0, IF(#REF!=0, 0, 1),#REF!/ K267),5)</f>
        <v>#REF!</v>
      </c>
    </row>
    <row r="268" spans="1:15" x14ac:dyDescent="0.3">
      <c r="A268" s="1"/>
      <c r="B268" s="1"/>
      <c r="C268" s="1"/>
      <c r="D268" s="1"/>
      <c r="E268" s="1"/>
      <c r="F268" s="1" t="s">
        <v>308</v>
      </c>
      <c r="G268" s="1"/>
      <c r="H268" s="1"/>
      <c r="I268" s="1"/>
      <c r="J268" s="3"/>
      <c r="K268" s="2" t="e">
        <f>ROUND(#REF!+#REF!+#REF!+#REF!+#REF!,5)</f>
        <v>#REF!</v>
      </c>
      <c r="L268" s="3"/>
      <c r="M268" s="2" t="e">
        <f>ROUND((#REF!-K268),5)</f>
        <v>#REF!</v>
      </c>
      <c r="N268" s="3"/>
      <c r="O268" s="15" t="e">
        <f>ROUND(IF(K268=0, IF(#REF!=0, 0, 1),#REF!/ K268),5)</f>
        <v>#REF!</v>
      </c>
    </row>
    <row r="269" spans="1:15" x14ac:dyDescent="0.3">
      <c r="A269" s="1"/>
      <c r="B269" s="1"/>
      <c r="C269" s="1"/>
      <c r="D269" s="1"/>
      <c r="E269" s="1"/>
      <c r="F269" s="1" t="s">
        <v>309</v>
      </c>
      <c r="G269" s="1"/>
      <c r="H269" s="1"/>
      <c r="I269" s="1"/>
      <c r="J269" s="3"/>
      <c r="K269" s="2" t="e">
        <f>ROUND(#REF!+#REF!+#REF!+#REF!+#REF!,5)</f>
        <v>#REF!</v>
      </c>
      <c r="L269" s="3"/>
      <c r="M269" s="2" t="e">
        <f>ROUND((#REF!-K269),5)</f>
        <v>#REF!</v>
      </c>
      <c r="N269" s="3"/>
      <c r="O269" s="15" t="e">
        <f>ROUND(IF(K269=0, IF(#REF!=0, 0, 1),#REF!/ K269),5)</f>
        <v>#REF!</v>
      </c>
    </row>
    <row r="270" spans="1:15" x14ac:dyDescent="0.3">
      <c r="A270" s="1"/>
      <c r="B270" s="1"/>
      <c r="C270" s="1"/>
      <c r="D270" s="1"/>
      <c r="E270" s="1"/>
      <c r="F270" s="1" t="s">
        <v>310</v>
      </c>
      <c r="G270" s="1"/>
      <c r="H270" s="1"/>
      <c r="I270" s="1"/>
      <c r="J270" s="3"/>
      <c r="K270" s="2" t="e">
        <f>ROUND(#REF!+#REF!+#REF!+#REF!+#REF!,5)</f>
        <v>#REF!</v>
      </c>
      <c r="L270" s="3"/>
      <c r="M270" s="2" t="e">
        <f>ROUND((#REF!-K270),5)</f>
        <v>#REF!</v>
      </c>
      <c r="N270" s="3"/>
      <c r="O270" s="15" t="e">
        <f>ROUND(IF(K270=0, IF(#REF!=0, 0, 1),#REF!/ K270),5)</f>
        <v>#REF!</v>
      </c>
    </row>
    <row r="271" spans="1:15" x14ac:dyDescent="0.3">
      <c r="A271" s="1"/>
      <c r="B271" s="1"/>
      <c r="C271" s="1"/>
      <c r="D271" s="1"/>
      <c r="E271" s="1"/>
      <c r="F271" s="1" t="s">
        <v>311</v>
      </c>
      <c r="G271" s="1"/>
      <c r="H271" s="1"/>
      <c r="I271" s="1"/>
      <c r="J271" s="3"/>
      <c r="K271" s="2" t="e">
        <f>ROUND(#REF!+#REF!+#REF!+#REF!+#REF!,5)</f>
        <v>#REF!</v>
      </c>
      <c r="L271" s="3"/>
      <c r="M271" s="2" t="e">
        <f>ROUND((#REF!-K271),5)</f>
        <v>#REF!</v>
      </c>
      <c r="N271" s="3"/>
      <c r="O271" s="15" t="e">
        <f>ROUND(IF(K271=0, IF(#REF!=0, 0, 1),#REF!/ K271),5)</f>
        <v>#REF!</v>
      </c>
    </row>
    <row r="272" spans="1:15" x14ac:dyDescent="0.3">
      <c r="A272" s="1"/>
      <c r="B272" s="1"/>
      <c r="C272" s="1"/>
      <c r="D272" s="1"/>
      <c r="E272" s="1"/>
      <c r="F272" s="1" t="s">
        <v>312</v>
      </c>
      <c r="G272" s="1"/>
      <c r="H272" s="1"/>
      <c r="I272" s="1"/>
      <c r="J272" s="3"/>
      <c r="K272" s="2" t="e">
        <f>ROUND(#REF!+#REF!+#REF!+#REF!+#REF!,5)</f>
        <v>#REF!</v>
      </c>
      <c r="L272" s="3"/>
      <c r="M272" s="2" t="e">
        <f>ROUND((#REF!-K272),5)</f>
        <v>#REF!</v>
      </c>
      <c r="N272" s="3"/>
      <c r="O272" s="15" t="e">
        <f>ROUND(IF(K272=0, IF(#REF!=0, 0, 1),#REF!/ K272),5)</f>
        <v>#REF!</v>
      </c>
    </row>
    <row r="273" spans="1:15" x14ac:dyDescent="0.3">
      <c r="A273" s="1"/>
      <c r="B273" s="1"/>
      <c r="C273" s="1"/>
      <c r="D273" s="1"/>
      <c r="E273" s="1"/>
      <c r="F273" s="1" t="s">
        <v>313</v>
      </c>
      <c r="G273" s="1"/>
      <c r="H273" s="1"/>
      <c r="I273" s="1"/>
      <c r="J273" s="3"/>
      <c r="K273" s="2" t="e">
        <f>ROUND(#REF!+#REF!+#REF!+#REF!+#REF!,5)</f>
        <v>#REF!</v>
      </c>
      <c r="L273" s="3"/>
      <c r="M273" s="2" t="e">
        <f>ROUND((#REF!-K273),5)</f>
        <v>#REF!</v>
      </c>
      <c r="N273" s="3"/>
      <c r="O273" s="15" t="e">
        <f>ROUND(IF(K273=0, IF(#REF!=0, 0, 1),#REF!/ K273),5)</f>
        <v>#REF!</v>
      </c>
    </row>
    <row r="274" spans="1:15" x14ac:dyDescent="0.3">
      <c r="A274" s="1"/>
      <c r="B274" s="1"/>
      <c r="C274" s="1"/>
      <c r="D274" s="1"/>
      <c r="E274" s="1"/>
      <c r="F274" s="1" t="s">
        <v>314</v>
      </c>
      <c r="G274" s="1"/>
      <c r="H274" s="1"/>
      <c r="I274" s="1"/>
      <c r="J274" s="3"/>
      <c r="K274" s="2" t="e">
        <f>ROUND(#REF!+#REF!+#REF!+#REF!+#REF!,5)</f>
        <v>#REF!</v>
      </c>
      <c r="L274" s="3"/>
      <c r="M274" s="2" t="e">
        <f>ROUND((#REF!-K274),5)</f>
        <v>#REF!</v>
      </c>
      <c r="N274" s="3"/>
      <c r="O274" s="15" t="e">
        <f>ROUND(IF(K274=0, IF(#REF!=0, 0, 1),#REF!/ K274),5)</f>
        <v>#REF!</v>
      </c>
    </row>
    <row r="275" spans="1:15" x14ac:dyDescent="0.3">
      <c r="A275" s="1"/>
      <c r="B275" s="1"/>
      <c r="C275" s="1"/>
      <c r="D275" s="1"/>
      <c r="E275" s="1"/>
      <c r="F275" s="1" t="s">
        <v>315</v>
      </c>
      <c r="G275" s="1"/>
      <c r="H275" s="1"/>
      <c r="I275" s="1"/>
      <c r="J275" s="3"/>
      <c r="K275" s="2" t="e">
        <f>ROUND(#REF!+#REF!+#REF!+#REF!+#REF!,5)</f>
        <v>#REF!</v>
      </c>
      <c r="L275" s="3"/>
      <c r="M275" s="2" t="e">
        <f>ROUND((#REF!-K275),5)</f>
        <v>#REF!</v>
      </c>
      <c r="N275" s="3"/>
      <c r="O275" s="15" t="e">
        <f>ROUND(IF(K275=0, IF(#REF!=0, 0, 1),#REF!/ K275),5)</f>
        <v>#REF!</v>
      </c>
    </row>
    <row r="276" spans="1:15" x14ac:dyDescent="0.3">
      <c r="A276" s="1"/>
      <c r="B276" s="1"/>
      <c r="C276" s="1"/>
      <c r="D276" s="1"/>
      <c r="E276" s="1"/>
      <c r="F276" s="1" t="s">
        <v>316</v>
      </c>
      <c r="G276" s="1"/>
      <c r="H276" s="1"/>
      <c r="I276" s="1"/>
      <c r="J276" s="3"/>
      <c r="K276" s="2" t="e">
        <f>ROUND(#REF!+#REF!+#REF!+#REF!+#REF!,5)</f>
        <v>#REF!</v>
      </c>
      <c r="L276" s="3"/>
      <c r="M276" s="2" t="e">
        <f>ROUND((#REF!-K276),5)</f>
        <v>#REF!</v>
      </c>
      <c r="N276" s="3"/>
      <c r="O276" s="15" t="e">
        <f>ROUND(IF(K276=0, IF(#REF!=0, 0, 1),#REF!/ K276),5)</f>
        <v>#REF!</v>
      </c>
    </row>
    <row r="277" spans="1:15" x14ac:dyDescent="0.3">
      <c r="A277" s="1"/>
      <c r="B277" s="1"/>
      <c r="C277" s="1"/>
      <c r="D277" s="1"/>
      <c r="E277" s="1"/>
      <c r="F277" s="1" t="s">
        <v>317</v>
      </c>
      <c r="G277" s="1"/>
      <c r="H277" s="1"/>
      <c r="I277" s="1"/>
      <c r="J277" s="3"/>
      <c r="K277" s="2" t="e">
        <f>ROUND(#REF!+#REF!+#REF!+#REF!+#REF!,5)</f>
        <v>#REF!</v>
      </c>
      <c r="L277" s="3"/>
      <c r="M277" s="2" t="e">
        <f>ROUND((#REF!-K277),5)</f>
        <v>#REF!</v>
      </c>
      <c r="N277" s="3"/>
      <c r="O277" s="15" t="e">
        <f>ROUND(IF(K277=0, IF(#REF!=0, 0, 1),#REF!/ K277),5)</f>
        <v>#REF!</v>
      </c>
    </row>
    <row r="278" spans="1:15" x14ac:dyDescent="0.3">
      <c r="A278" s="1"/>
      <c r="B278" s="1"/>
      <c r="C278" s="1"/>
      <c r="D278" s="1"/>
      <c r="E278" s="1"/>
      <c r="F278" s="1" t="s">
        <v>318</v>
      </c>
      <c r="G278" s="1"/>
      <c r="H278" s="1"/>
      <c r="I278" s="1"/>
      <c r="J278" s="3"/>
      <c r="K278" s="2" t="e">
        <f>ROUND(#REF!+#REF!+#REF!+#REF!+#REF!,5)</f>
        <v>#REF!</v>
      </c>
      <c r="L278" s="3"/>
      <c r="M278" s="2" t="e">
        <f>ROUND((#REF!-K278),5)</f>
        <v>#REF!</v>
      </c>
      <c r="N278" s="3"/>
      <c r="O278" s="15" t="e">
        <f>ROUND(IF(K278=0, IF(#REF!=0, 0, 1),#REF!/ K278),5)</f>
        <v>#REF!</v>
      </c>
    </row>
    <row r="279" spans="1:15" x14ac:dyDescent="0.3">
      <c r="A279" s="1"/>
      <c r="B279" s="1"/>
      <c r="C279" s="1"/>
      <c r="D279" s="1"/>
      <c r="E279" s="1"/>
      <c r="F279" s="1" t="s">
        <v>319</v>
      </c>
      <c r="G279" s="1"/>
      <c r="H279" s="1"/>
      <c r="I279" s="1"/>
      <c r="J279" s="3"/>
      <c r="K279" s="2" t="e">
        <f>ROUND(#REF!+#REF!+#REF!+#REF!+#REF!,5)</f>
        <v>#REF!</v>
      </c>
      <c r="L279" s="3"/>
      <c r="M279" s="2" t="e">
        <f>ROUND((#REF!-K279),5)</f>
        <v>#REF!</v>
      </c>
      <c r="N279" s="3"/>
      <c r="O279" s="15" t="e">
        <f>ROUND(IF(K279=0, IF(#REF!=0, 0, 1),#REF!/ K279),5)</f>
        <v>#REF!</v>
      </c>
    </row>
    <row r="280" spans="1:15" x14ac:dyDescent="0.3">
      <c r="A280" s="1"/>
      <c r="B280" s="1"/>
      <c r="C280" s="1"/>
      <c r="D280" s="1"/>
      <c r="E280" s="1"/>
      <c r="F280" s="1" t="s">
        <v>123</v>
      </c>
      <c r="G280" s="1"/>
      <c r="H280" s="1"/>
      <c r="I280" s="1"/>
      <c r="J280" s="3"/>
      <c r="K280" s="2"/>
      <c r="L280" s="3"/>
      <c r="M280" s="2"/>
      <c r="N280" s="3"/>
      <c r="O280" s="15"/>
    </row>
    <row r="281" spans="1:15" x14ac:dyDescent="0.3">
      <c r="A281" s="1"/>
      <c r="B281" s="1"/>
      <c r="C281" s="1"/>
      <c r="D281" s="1"/>
      <c r="E281" s="1"/>
      <c r="F281" s="1"/>
      <c r="G281" s="1" t="s">
        <v>320</v>
      </c>
      <c r="H281" s="1"/>
      <c r="I281" s="1"/>
      <c r="J281" s="3"/>
      <c r="K281" s="2" t="e">
        <f>ROUND(#REF!+#REF!+#REF!+#REF!+#REF!,5)</f>
        <v>#REF!</v>
      </c>
      <c r="L281" s="3"/>
      <c r="M281" s="2" t="e">
        <f>ROUND((#REF!-K281),5)</f>
        <v>#REF!</v>
      </c>
      <c r="N281" s="3"/>
      <c r="O281" s="15" t="e">
        <f>ROUND(IF(K281=0, IF(#REF!=0, 0, 1),#REF!/ K281),5)</f>
        <v>#REF!</v>
      </c>
    </row>
    <row r="282" spans="1:15" x14ac:dyDescent="0.3">
      <c r="A282" s="1"/>
      <c r="B282" s="1"/>
      <c r="C282" s="1"/>
      <c r="D282" s="1"/>
      <c r="E282" s="1"/>
      <c r="F282" s="1"/>
      <c r="G282" s="1" t="s">
        <v>321</v>
      </c>
      <c r="H282" s="1"/>
      <c r="I282" s="1"/>
      <c r="J282" s="3"/>
      <c r="K282" s="2" t="e">
        <f>ROUND(#REF!+#REF!+#REF!+#REF!+#REF!,5)</f>
        <v>#REF!</v>
      </c>
      <c r="L282" s="3"/>
      <c r="M282" s="2" t="e">
        <f>ROUND((#REF!-K282),5)</f>
        <v>#REF!</v>
      </c>
      <c r="N282" s="3"/>
      <c r="O282" s="15" t="e">
        <f>ROUND(IF(K282=0, IF(#REF!=0, 0, 1),#REF!/ K282),5)</f>
        <v>#REF!</v>
      </c>
    </row>
    <row r="283" spans="1:15" x14ac:dyDescent="0.3">
      <c r="A283" s="1"/>
      <c r="B283" s="1"/>
      <c r="C283" s="1"/>
      <c r="D283" s="1"/>
      <c r="E283" s="1"/>
      <c r="F283" s="1"/>
      <c r="G283" s="1" t="s">
        <v>183</v>
      </c>
      <c r="H283" s="1"/>
      <c r="I283" s="1"/>
      <c r="J283" s="3"/>
      <c r="K283" s="2" t="e">
        <f>ROUND(#REF!+#REF!+#REF!+#REF!+#REF!,5)</f>
        <v>#REF!</v>
      </c>
      <c r="L283" s="3"/>
      <c r="M283" s="2" t="e">
        <f>ROUND((#REF!-K283),5)</f>
        <v>#REF!</v>
      </c>
      <c r="N283" s="3"/>
      <c r="O283" s="15" t="e">
        <f>ROUND(IF(K283=0, IF(#REF!=0, 0, 1),#REF!/ K283),5)</f>
        <v>#REF!</v>
      </c>
    </row>
    <row r="284" spans="1:15" x14ac:dyDescent="0.3">
      <c r="A284" s="1"/>
      <c r="B284" s="1"/>
      <c r="C284" s="1"/>
      <c r="D284" s="1"/>
      <c r="E284" s="1"/>
      <c r="F284" s="1"/>
      <c r="G284" s="1" t="s">
        <v>322</v>
      </c>
      <c r="H284" s="1"/>
      <c r="I284" s="1"/>
      <c r="J284" s="3"/>
      <c r="K284" s="2" t="e">
        <f>ROUND(#REF!+#REF!+#REF!+#REF!+#REF!,5)</f>
        <v>#REF!</v>
      </c>
      <c r="L284" s="3"/>
      <c r="M284" s="2" t="e">
        <f>ROUND((#REF!-K284),5)</f>
        <v>#REF!</v>
      </c>
      <c r="N284" s="3"/>
      <c r="O284" s="15" t="e">
        <f>ROUND(IF(K284=0, IF(#REF!=0, 0, 1),#REF!/ K284),5)</f>
        <v>#REF!</v>
      </c>
    </row>
    <row r="285" spans="1:15" ht="15" thickBot="1" x14ac:dyDescent="0.35">
      <c r="A285" s="1"/>
      <c r="B285" s="1"/>
      <c r="C285" s="1"/>
      <c r="D285" s="1"/>
      <c r="E285" s="1"/>
      <c r="F285" s="1"/>
      <c r="G285" s="1" t="s">
        <v>184</v>
      </c>
      <c r="H285" s="1"/>
      <c r="I285" s="1"/>
      <c r="J285" s="3"/>
      <c r="K285" s="4" t="e">
        <f>ROUND(#REF!+#REF!+#REF!+#REF!+#REF!,5)</f>
        <v>#REF!</v>
      </c>
      <c r="L285" s="3"/>
      <c r="M285" s="4" t="e">
        <f>ROUND((#REF!-K285),5)</f>
        <v>#REF!</v>
      </c>
      <c r="N285" s="3"/>
      <c r="O285" s="16" t="e">
        <f>ROUND(IF(K285=0, IF(#REF!=0, 0, 1),#REF!/ K285),5)</f>
        <v>#REF!</v>
      </c>
    </row>
    <row r="286" spans="1:15" x14ac:dyDescent="0.3">
      <c r="A286" s="1"/>
      <c r="B286" s="1"/>
      <c r="C286" s="1"/>
      <c r="D286" s="1"/>
      <c r="E286" s="1"/>
      <c r="F286" s="1" t="s">
        <v>185</v>
      </c>
      <c r="G286" s="1"/>
      <c r="H286" s="1"/>
      <c r="I286" s="1"/>
      <c r="J286" s="3"/>
      <c r="K286" s="2" t="e">
        <f>ROUND(#REF!+#REF!+#REF!+#REF!+#REF!,5)</f>
        <v>#REF!</v>
      </c>
      <c r="L286" s="3"/>
      <c r="M286" s="2" t="e">
        <f>ROUND((#REF!-K286),5)</f>
        <v>#REF!</v>
      </c>
      <c r="N286" s="3"/>
      <c r="O286" s="15" t="e">
        <f>ROUND(IF(K286=0, IF(#REF!=0, 0, 1),#REF!/ K286),5)</f>
        <v>#REF!</v>
      </c>
    </row>
    <row r="287" spans="1:15" x14ac:dyDescent="0.3">
      <c r="A287" s="1"/>
      <c r="B287" s="1"/>
      <c r="C287" s="1"/>
      <c r="D287" s="1"/>
      <c r="E287" s="1"/>
      <c r="F287" s="1" t="s">
        <v>323</v>
      </c>
      <c r="G287" s="1"/>
      <c r="H287" s="1"/>
      <c r="I287" s="1"/>
      <c r="J287" s="3"/>
      <c r="K287" s="2" t="e">
        <f>ROUND(#REF!+#REF!+#REF!+#REF!+#REF!,5)</f>
        <v>#REF!</v>
      </c>
      <c r="L287" s="3"/>
      <c r="M287" s="2" t="e">
        <f>ROUND((#REF!-K287),5)</f>
        <v>#REF!</v>
      </c>
      <c r="N287" s="3"/>
      <c r="O287" s="15" t="e">
        <f>ROUND(IF(K287=0, IF(#REF!=0, 0, 1),#REF!/ K287),5)</f>
        <v>#REF!</v>
      </c>
    </row>
    <row r="288" spans="1:15" x14ac:dyDescent="0.3">
      <c r="A288" s="1"/>
      <c r="B288" s="1"/>
      <c r="C288" s="1"/>
      <c r="D288" s="1"/>
      <c r="E288" s="1"/>
      <c r="F288" s="1" t="s">
        <v>324</v>
      </c>
      <c r="G288" s="1"/>
      <c r="H288" s="1"/>
      <c r="I288" s="1"/>
      <c r="J288" s="3"/>
      <c r="K288" s="2" t="e">
        <f>ROUND(#REF!+#REF!+#REF!+#REF!+#REF!,5)</f>
        <v>#REF!</v>
      </c>
      <c r="L288" s="3"/>
      <c r="M288" s="2" t="e">
        <f>ROUND((#REF!-K288),5)</f>
        <v>#REF!</v>
      </c>
      <c r="N288" s="3"/>
      <c r="O288" s="15" t="e">
        <f>ROUND(IF(K288=0, IF(#REF!=0, 0, 1),#REF!/ K288),5)</f>
        <v>#REF!</v>
      </c>
    </row>
    <row r="289" spans="1:15" x14ac:dyDescent="0.3">
      <c r="A289" s="1"/>
      <c r="B289" s="1"/>
      <c r="C289" s="1"/>
      <c r="D289" s="1"/>
      <c r="E289" s="1"/>
      <c r="F289" s="1" t="s">
        <v>124</v>
      </c>
      <c r="G289" s="1"/>
      <c r="H289" s="1"/>
      <c r="I289" s="1"/>
      <c r="J289" s="3"/>
      <c r="K289" s="2" t="e">
        <f>ROUND(#REF!+#REF!+#REF!+#REF!+#REF!,5)</f>
        <v>#REF!</v>
      </c>
      <c r="L289" s="3"/>
      <c r="M289" s="2" t="e">
        <f>ROUND((#REF!-K289),5)</f>
        <v>#REF!</v>
      </c>
      <c r="N289" s="3"/>
      <c r="O289" s="15" t="e">
        <f>ROUND(IF(K289=0, IF(#REF!=0, 0, 1),#REF!/ K289),5)</f>
        <v>#REF!</v>
      </c>
    </row>
    <row r="290" spans="1:15" x14ac:dyDescent="0.3">
      <c r="A290" s="1"/>
      <c r="B290" s="1"/>
      <c r="C290" s="1"/>
      <c r="D290" s="1"/>
      <c r="E290" s="1"/>
      <c r="F290" s="1" t="s">
        <v>325</v>
      </c>
      <c r="G290" s="1"/>
      <c r="H290" s="1"/>
      <c r="I290" s="1"/>
      <c r="J290" s="3"/>
      <c r="K290" s="2" t="e">
        <f>ROUND(#REF!+#REF!+#REF!+#REF!+#REF!,5)</f>
        <v>#REF!</v>
      </c>
      <c r="L290" s="3"/>
      <c r="M290" s="2" t="e">
        <f>ROUND((#REF!-K290),5)</f>
        <v>#REF!</v>
      </c>
      <c r="N290" s="3"/>
      <c r="O290" s="15" t="e">
        <f>ROUND(IF(K290=0, IF(#REF!=0, 0, 1),#REF!/ K290),5)</f>
        <v>#REF!</v>
      </c>
    </row>
    <row r="291" spans="1:15" x14ac:dyDescent="0.3">
      <c r="A291" s="1"/>
      <c r="B291" s="1"/>
      <c r="C291" s="1"/>
      <c r="D291" s="1"/>
      <c r="E291" s="1"/>
      <c r="F291" s="1" t="s">
        <v>326</v>
      </c>
      <c r="G291" s="1"/>
      <c r="H291" s="1"/>
      <c r="I291" s="1"/>
      <c r="J291" s="3"/>
      <c r="K291" s="2" t="e">
        <f>ROUND(#REF!+#REF!+#REF!+#REF!+#REF!,5)</f>
        <v>#REF!</v>
      </c>
      <c r="L291" s="3"/>
      <c r="M291" s="2" t="e">
        <f>ROUND((#REF!-K291),5)</f>
        <v>#REF!</v>
      </c>
      <c r="N291" s="3"/>
      <c r="O291" s="15" t="e">
        <f>ROUND(IF(K291=0, IF(#REF!=0, 0, 1),#REF!/ K291),5)</f>
        <v>#REF!</v>
      </c>
    </row>
    <row r="292" spans="1:15" x14ac:dyDescent="0.3">
      <c r="A292" s="1"/>
      <c r="B292" s="1"/>
      <c r="C292" s="1"/>
      <c r="D292" s="1"/>
      <c r="E292" s="1"/>
      <c r="F292" s="1" t="s">
        <v>327</v>
      </c>
      <c r="G292" s="1"/>
      <c r="H292" s="1"/>
      <c r="I292" s="1"/>
      <c r="J292" s="3"/>
      <c r="K292" s="2" t="e">
        <f>ROUND(#REF!+#REF!+#REF!+#REF!+#REF!,5)</f>
        <v>#REF!</v>
      </c>
      <c r="L292" s="3"/>
      <c r="M292" s="2" t="e">
        <f>ROUND((#REF!-K292),5)</f>
        <v>#REF!</v>
      </c>
      <c r="N292" s="3"/>
      <c r="O292" s="15" t="e">
        <f>ROUND(IF(K292=0, IF(#REF!=0, 0, 1),#REF!/ K292),5)</f>
        <v>#REF!</v>
      </c>
    </row>
    <row r="293" spans="1:15" x14ac:dyDescent="0.3">
      <c r="A293" s="1"/>
      <c r="B293" s="1"/>
      <c r="C293" s="1"/>
      <c r="D293" s="1"/>
      <c r="E293" s="1"/>
      <c r="F293" s="1" t="s">
        <v>125</v>
      </c>
      <c r="G293" s="1"/>
      <c r="H293" s="1"/>
      <c r="I293" s="1"/>
      <c r="J293" s="3"/>
      <c r="K293" s="2" t="e">
        <f>ROUND(#REF!+#REF!+#REF!+#REF!+#REF!,5)</f>
        <v>#REF!</v>
      </c>
      <c r="L293" s="3"/>
      <c r="M293" s="2" t="e">
        <f>ROUND((#REF!-K293),5)</f>
        <v>#REF!</v>
      </c>
      <c r="N293" s="3"/>
      <c r="O293" s="15" t="e">
        <f>ROUND(IF(K293=0, IF(#REF!=0, 0, 1),#REF!/ K293),5)</f>
        <v>#REF!</v>
      </c>
    </row>
    <row r="294" spans="1:15" x14ac:dyDescent="0.3">
      <c r="A294" s="1"/>
      <c r="B294" s="1"/>
      <c r="C294" s="1"/>
      <c r="D294" s="1"/>
      <c r="E294" s="1"/>
      <c r="F294" s="1" t="s">
        <v>328</v>
      </c>
      <c r="G294" s="1"/>
      <c r="H294" s="1"/>
      <c r="I294" s="1"/>
      <c r="J294" s="3"/>
      <c r="K294" s="2" t="e">
        <f>ROUND(#REF!+#REF!+#REF!+#REF!+#REF!,5)</f>
        <v>#REF!</v>
      </c>
      <c r="L294" s="3"/>
      <c r="M294" s="2" t="e">
        <f>ROUND((#REF!-K294),5)</f>
        <v>#REF!</v>
      </c>
      <c r="N294" s="3"/>
      <c r="O294" s="15" t="e">
        <f>ROUND(IF(K294=0, IF(#REF!=0, 0, 1),#REF!/ K294),5)</f>
        <v>#REF!</v>
      </c>
    </row>
    <row r="295" spans="1:15" x14ac:dyDescent="0.3">
      <c r="A295" s="1"/>
      <c r="B295" s="1"/>
      <c r="C295" s="1"/>
      <c r="D295" s="1"/>
      <c r="E295" s="1"/>
      <c r="F295" s="1" t="s">
        <v>329</v>
      </c>
      <c r="G295" s="1"/>
      <c r="H295" s="1"/>
      <c r="I295" s="1"/>
      <c r="J295" s="3"/>
      <c r="K295" s="2" t="e">
        <f>ROUND(#REF!+#REF!+#REF!+#REF!+#REF!,5)</f>
        <v>#REF!</v>
      </c>
      <c r="L295" s="3"/>
      <c r="M295" s="2" t="e">
        <f>ROUND((#REF!-K295),5)</f>
        <v>#REF!</v>
      </c>
      <c r="N295" s="3"/>
      <c r="O295" s="15" t="e">
        <f>ROUND(IF(K295=0, IF(#REF!=0, 0, 1),#REF!/ K295),5)</f>
        <v>#REF!</v>
      </c>
    </row>
    <row r="296" spans="1:15" ht="15" thickBot="1" x14ac:dyDescent="0.35">
      <c r="A296" s="1"/>
      <c r="B296" s="1"/>
      <c r="C296" s="1"/>
      <c r="D296" s="1"/>
      <c r="E296" s="1"/>
      <c r="F296" s="1" t="s">
        <v>186</v>
      </c>
      <c r="G296" s="1"/>
      <c r="H296" s="1"/>
      <c r="I296" s="1"/>
      <c r="J296" s="3"/>
      <c r="K296" s="4" t="e">
        <f>ROUND(#REF!+#REF!+#REF!+#REF!+#REF!,5)</f>
        <v>#REF!</v>
      </c>
      <c r="L296" s="3"/>
      <c r="M296" s="4" t="e">
        <f>ROUND((#REF!-K296),5)</f>
        <v>#REF!</v>
      </c>
      <c r="N296" s="3"/>
      <c r="O296" s="16" t="e">
        <f>ROUND(IF(K296=0, IF(#REF!=0, 0, 1),#REF!/ K296),5)</f>
        <v>#REF!</v>
      </c>
    </row>
    <row r="297" spans="1:15" x14ac:dyDescent="0.3">
      <c r="A297" s="1"/>
      <c r="B297" s="1"/>
      <c r="C297" s="1"/>
      <c r="D297" s="1"/>
      <c r="E297" s="1" t="s">
        <v>126</v>
      </c>
      <c r="F297" s="1"/>
      <c r="G297" s="1"/>
      <c r="H297" s="1"/>
      <c r="I297" s="1"/>
      <c r="J297" s="3"/>
      <c r="K297" s="2" t="e">
        <f>ROUND(#REF!+#REF!+#REF!+#REF!+#REF!,5)</f>
        <v>#REF!</v>
      </c>
      <c r="L297" s="3"/>
      <c r="M297" s="2" t="e">
        <f>ROUND((#REF!-K297),5)</f>
        <v>#REF!</v>
      </c>
      <c r="N297" s="3"/>
      <c r="O297" s="15" t="e">
        <f>ROUND(IF(K297=0, IF(#REF!=0, 0, 1),#REF!/ K297),5)</f>
        <v>#REF!</v>
      </c>
    </row>
    <row r="298" spans="1:15" x14ac:dyDescent="0.3">
      <c r="A298" s="1"/>
      <c r="B298" s="1"/>
      <c r="C298" s="1"/>
      <c r="D298" s="1"/>
      <c r="E298" s="1" t="s">
        <v>187</v>
      </c>
      <c r="F298" s="1"/>
      <c r="G298" s="1"/>
      <c r="H298" s="1"/>
      <c r="I298" s="1"/>
      <c r="J298" s="3"/>
      <c r="K298" s="2"/>
      <c r="L298" s="3"/>
      <c r="M298" s="2"/>
      <c r="N298" s="3"/>
      <c r="O298" s="15"/>
    </row>
    <row r="299" spans="1:15" x14ac:dyDescent="0.3">
      <c r="A299" s="1"/>
      <c r="B299" s="1"/>
      <c r="C299" s="1"/>
      <c r="D299" s="1"/>
      <c r="E299" s="1"/>
      <c r="F299" s="1" t="s">
        <v>188</v>
      </c>
      <c r="G299" s="1"/>
      <c r="H299" s="1"/>
      <c r="I299" s="1"/>
      <c r="J299" s="3"/>
      <c r="K299" s="2"/>
      <c r="L299" s="3"/>
      <c r="M299" s="2"/>
      <c r="N299" s="3"/>
      <c r="O299" s="15"/>
    </row>
    <row r="300" spans="1:15" x14ac:dyDescent="0.3">
      <c r="A300" s="1"/>
      <c r="B300" s="1"/>
      <c r="C300" s="1"/>
      <c r="D300" s="1"/>
      <c r="E300" s="1"/>
      <c r="F300" s="1"/>
      <c r="G300" s="1" t="s">
        <v>189</v>
      </c>
      <c r="H300" s="1"/>
      <c r="I300" s="1"/>
      <c r="J300" s="3"/>
      <c r="K300" s="2" t="e">
        <f>ROUND(#REF!+#REF!+#REF!+#REF!+#REF!,5)</f>
        <v>#REF!</v>
      </c>
      <c r="L300" s="3"/>
      <c r="M300" s="2" t="e">
        <f>ROUND((#REF!-K300),5)</f>
        <v>#REF!</v>
      </c>
      <c r="N300" s="3"/>
      <c r="O300" s="15" t="e">
        <f>ROUND(IF(K300=0, IF(#REF!=0, 0, 1),#REF!/ K300),5)</f>
        <v>#REF!</v>
      </c>
    </row>
    <row r="301" spans="1:15" x14ac:dyDescent="0.3">
      <c r="A301" s="1"/>
      <c r="B301" s="1"/>
      <c r="C301" s="1"/>
      <c r="D301" s="1"/>
      <c r="E301" s="1"/>
      <c r="F301" s="1"/>
      <c r="G301" s="1" t="s">
        <v>190</v>
      </c>
      <c r="H301" s="1"/>
      <c r="I301" s="1"/>
      <c r="J301" s="3"/>
      <c r="K301" s="2" t="e">
        <f>ROUND(#REF!+#REF!+#REF!+#REF!+#REF!,5)</f>
        <v>#REF!</v>
      </c>
      <c r="L301" s="3"/>
      <c r="M301" s="2" t="e">
        <f>ROUND((#REF!-K301),5)</f>
        <v>#REF!</v>
      </c>
      <c r="N301" s="3"/>
      <c r="O301" s="15" t="e">
        <f>ROUND(IF(K301=0, IF(#REF!=0, 0, 1),#REF!/ K301),5)</f>
        <v>#REF!</v>
      </c>
    </row>
    <row r="302" spans="1:15" ht="15" thickBot="1" x14ac:dyDescent="0.35">
      <c r="A302" s="1"/>
      <c r="B302" s="1"/>
      <c r="C302" s="1"/>
      <c r="D302" s="1"/>
      <c r="E302" s="1"/>
      <c r="F302" s="1"/>
      <c r="G302" s="1" t="s">
        <v>330</v>
      </c>
      <c r="H302" s="1"/>
      <c r="I302" s="1"/>
      <c r="J302" s="3"/>
      <c r="K302" s="4" t="e">
        <f>ROUND(#REF!+#REF!+#REF!+#REF!+#REF!,5)</f>
        <v>#REF!</v>
      </c>
      <c r="L302" s="3"/>
      <c r="M302" s="4" t="e">
        <f>ROUND((#REF!-K302),5)</f>
        <v>#REF!</v>
      </c>
      <c r="N302" s="3"/>
      <c r="O302" s="16" t="e">
        <f>ROUND(IF(K302=0, IF(#REF!=0, 0, 1),#REF!/ K302),5)</f>
        <v>#REF!</v>
      </c>
    </row>
    <row r="303" spans="1:15" x14ac:dyDescent="0.3">
      <c r="A303" s="1"/>
      <c r="B303" s="1"/>
      <c r="C303" s="1"/>
      <c r="D303" s="1"/>
      <c r="E303" s="1"/>
      <c r="F303" s="1" t="s">
        <v>191</v>
      </c>
      <c r="G303" s="1"/>
      <c r="H303" s="1"/>
      <c r="I303" s="1"/>
      <c r="J303" s="3"/>
      <c r="K303" s="2" t="e">
        <f>ROUND(#REF!+#REF!+#REF!+#REF!+#REF!,5)</f>
        <v>#REF!</v>
      </c>
      <c r="L303" s="3"/>
      <c r="M303" s="2" t="e">
        <f>ROUND((#REF!-K303),5)</f>
        <v>#REF!</v>
      </c>
      <c r="N303" s="3"/>
      <c r="O303" s="15" t="e">
        <f>ROUND(IF(K303=0, IF(#REF!=0, 0, 1),#REF!/ K303),5)</f>
        <v>#REF!</v>
      </c>
    </row>
    <row r="304" spans="1:15" x14ac:dyDescent="0.3">
      <c r="A304" s="1"/>
      <c r="B304" s="1"/>
      <c r="C304" s="1"/>
      <c r="D304" s="1"/>
      <c r="E304" s="1"/>
      <c r="F304" s="1" t="s">
        <v>331</v>
      </c>
      <c r="G304" s="1"/>
      <c r="H304" s="1"/>
      <c r="I304" s="1"/>
      <c r="J304" s="3"/>
      <c r="K304" s="2" t="e">
        <f>ROUND(#REF!+#REF!+#REF!+#REF!+#REF!,5)</f>
        <v>#REF!</v>
      </c>
      <c r="L304" s="3"/>
      <c r="M304" s="2" t="e">
        <f>ROUND((#REF!-K304),5)</f>
        <v>#REF!</v>
      </c>
      <c r="N304" s="3"/>
      <c r="O304" s="15" t="e">
        <f>ROUND(IF(K304=0, IF(#REF!=0, 0, 1),#REF!/ K304),5)</f>
        <v>#REF!</v>
      </c>
    </row>
    <row r="305" spans="1:15" x14ac:dyDescent="0.3">
      <c r="A305" s="1"/>
      <c r="B305" s="1"/>
      <c r="C305" s="1"/>
      <c r="D305" s="1"/>
      <c r="E305" s="1"/>
      <c r="F305" s="1" t="s">
        <v>332</v>
      </c>
      <c r="G305" s="1"/>
      <c r="H305" s="1"/>
      <c r="I305" s="1"/>
      <c r="J305" s="3"/>
      <c r="K305" s="2" t="e">
        <f>ROUND(#REF!+#REF!+#REF!+#REF!+#REF!,5)</f>
        <v>#REF!</v>
      </c>
      <c r="L305" s="3"/>
      <c r="M305" s="2" t="e">
        <f>ROUND((#REF!-K305),5)</f>
        <v>#REF!</v>
      </c>
      <c r="N305" s="3"/>
      <c r="O305" s="15" t="e">
        <f>ROUND(IF(K305=0, IF(#REF!=0, 0, 1),#REF!/ K305),5)</f>
        <v>#REF!</v>
      </c>
    </row>
    <row r="306" spans="1:15" x14ac:dyDescent="0.3">
      <c r="A306" s="1"/>
      <c r="B306" s="1"/>
      <c r="C306" s="1"/>
      <c r="D306" s="1"/>
      <c r="E306" s="1"/>
      <c r="F306" s="1" t="s">
        <v>333</v>
      </c>
      <c r="G306" s="1"/>
      <c r="H306" s="1"/>
      <c r="I306" s="1"/>
      <c r="J306" s="3"/>
      <c r="K306" s="2" t="e">
        <f>ROUND(#REF!+#REF!+#REF!+#REF!+#REF!,5)</f>
        <v>#REF!</v>
      </c>
      <c r="L306" s="3"/>
      <c r="M306" s="2" t="e">
        <f>ROUND((#REF!-K306),5)</f>
        <v>#REF!</v>
      </c>
      <c r="N306" s="3"/>
      <c r="O306" s="15" t="e">
        <f>ROUND(IF(K306=0, IF(#REF!=0, 0, 1),#REF!/ K306),5)</f>
        <v>#REF!</v>
      </c>
    </row>
    <row r="307" spans="1:15" ht="15" thickBot="1" x14ac:dyDescent="0.35">
      <c r="A307" s="1"/>
      <c r="B307" s="1"/>
      <c r="C307" s="1"/>
      <c r="D307" s="1"/>
      <c r="E307" s="1"/>
      <c r="F307" s="1" t="s">
        <v>334</v>
      </c>
      <c r="G307" s="1"/>
      <c r="H307" s="1"/>
      <c r="I307" s="1"/>
      <c r="J307" s="3"/>
      <c r="K307" s="4" t="e">
        <f>ROUND(#REF!+#REF!+#REF!+#REF!+#REF!,5)</f>
        <v>#REF!</v>
      </c>
      <c r="L307" s="3"/>
      <c r="M307" s="4" t="e">
        <f>ROUND((#REF!-K307),5)</f>
        <v>#REF!</v>
      </c>
      <c r="N307" s="3"/>
      <c r="O307" s="16" t="e">
        <f>ROUND(IF(K307=0, IF(#REF!=0, 0, 1),#REF!/ K307),5)</f>
        <v>#REF!</v>
      </c>
    </row>
    <row r="308" spans="1:15" x14ac:dyDescent="0.3">
      <c r="A308" s="1"/>
      <c r="B308" s="1"/>
      <c r="C308" s="1"/>
      <c r="D308" s="1"/>
      <c r="E308" s="1" t="s">
        <v>192</v>
      </c>
      <c r="F308" s="1"/>
      <c r="G308" s="1"/>
      <c r="H308" s="1"/>
      <c r="I308" s="1"/>
      <c r="J308" s="3"/>
      <c r="K308" s="2" t="e">
        <f>ROUND(#REF!+#REF!+#REF!+#REF!+#REF!,5)</f>
        <v>#REF!</v>
      </c>
      <c r="L308" s="3"/>
      <c r="M308" s="2" t="e">
        <f>ROUND((#REF!-K308),5)</f>
        <v>#REF!</v>
      </c>
      <c r="N308" s="3"/>
      <c r="O308" s="15" t="e">
        <f>ROUND(IF(K308=0, IF(#REF!=0, 0, 1),#REF!/ K308),5)</f>
        <v>#REF!</v>
      </c>
    </row>
    <row r="309" spans="1:15" x14ac:dyDescent="0.3">
      <c r="A309" s="1"/>
      <c r="B309" s="1"/>
      <c r="C309" s="1"/>
      <c r="D309" s="1"/>
      <c r="E309" s="1" t="s">
        <v>335</v>
      </c>
      <c r="F309" s="1"/>
      <c r="G309" s="1"/>
      <c r="H309" s="1"/>
      <c r="I309" s="1"/>
      <c r="J309" s="3"/>
      <c r="K309" s="2"/>
      <c r="L309" s="3"/>
      <c r="M309" s="2"/>
      <c r="N309" s="3"/>
      <c r="O309" s="15"/>
    </row>
    <row r="310" spans="1:15" x14ac:dyDescent="0.3">
      <c r="A310" s="1"/>
      <c r="B310" s="1"/>
      <c r="C310" s="1"/>
      <c r="D310" s="1"/>
      <c r="E310" s="1"/>
      <c r="F310" s="1" t="s">
        <v>336</v>
      </c>
      <c r="G310" s="1"/>
      <c r="H310" s="1"/>
      <c r="I310" s="1"/>
      <c r="J310" s="3"/>
      <c r="K310" s="2" t="e">
        <f>ROUND(#REF!+#REF!+#REF!+#REF!+#REF!,5)</f>
        <v>#REF!</v>
      </c>
      <c r="L310" s="3"/>
      <c r="M310" s="2" t="e">
        <f>ROUND((#REF!-K310),5)</f>
        <v>#REF!</v>
      </c>
      <c r="N310" s="3"/>
      <c r="O310" s="15" t="e">
        <f>ROUND(IF(K310=0, IF(#REF!=0, 0, 1),#REF!/ K310),5)</f>
        <v>#REF!</v>
      </c>
    </row>
    <row r="311" spans="1:15" x14ac:dyDescent="0.3">
      <c r="A311" s="1"/>
      <c r="B311" s="1"/>
      <c r="C311" s="1"/>
      <c r="D311" s="1"/>
      <c r="E311" s="1"/>
      <c r="F311" s="1" t="s">
        <v>337</v>
      </c>
      <c r="G311" s="1"/>
      <c r="H311" s="1"/>
      <c r="I311" s="1"/>
      <c r="J311" s="3"/>
      <c r="K311" s="2"/>
      <c r="L311" s="3"/>
      <c r="M311" s="2"/>
      <c r="N311" s="3"/>
      <c r="O311" s="15"/>
    </row>
    <row r="312" spans="1:15" x14ac:dyDescent="0.3">
      <c r="A312" s="1"/>
      <c r="B312" s="1"/>
      <c r="C312" s="1"/>
      <c r="D312" s="1"/>
      <c r="E312" s="1"/>
      <c r="F312" s="1"/>
      <c r="G312" s="1" t="s">
        <v>338</v>
      </c>
      <c r="H312" s="1"/>
      <c r="I312" s="1"/>
      <c r="J312" s="3"/>
      <c r="K312" s="2" t="e">
        <f>ROUND(#REF!+#REF!+#REF!+#REF!+#REF!,5)</f>
        <v>#REF!</v>
      </c>
      <c r="L312" s="3"/>
      <c r="M312" s="2" t="e">
        <f>ROUND((#REF!-K312),5)</f>
        <v>#REF!</v>
      </c>
      <c r="N312" s="3"/>
      <c r="O312" s="15" t="e">
        <f>ROUND(IF(K312=0, IF(#REF!=0, 0, 1),#REF!/ K312),5)</f>
        <v>#REF!</v>
      </c>
    </row>
    <row r="313" spans="1:15" ht="15" thickBot="1" x14ac:dyDescent="0.35">
      <c r="A313" s="1"/>
      <c r="B313" s="1"/>
      <c r="C313" s="1"/>
      <c r="D313" s="1"/>
      <c r="E313" s="1"/>
      <c r="F313" s="1"/>
      <c r="G313" s="1" t="s">
        <v>339</v>
      </c>
      <c r="H313" s="1"/>
      <c r="I313" s="1"/>
      <c r="J313" s="3"/>
      <c r="K313" s="4" t="e">
        <f>ROUND(#REF!+#REF!+#REF!+#REF!+#REF!,5)</f>
        <v>#REF!</v>
      </c>
      <c r="L313" s="3"/>
      <c r="M313" s="4" t="e">
        <f>ROUND((#REF!-K313),5)</f>
        <v>#REF!</v>
      </c>
      <c r="N313" s="3"/>
      <c r="O313" s="16" t="e">
        <f>ROUND(IF(K313=0, IF(#REF!=0, 0, 1),#REF!/ K313),5)</f>
        <v>#REF!</v>
      </c>
    </row>
    <row r="314" spans="1:15" x14ac:dyDescent="0.3">
      <c r="A314" s="1"/>
      <c r="B314" s="1"/>
      <c r="C314" s="1"/>
      <c r="D314" s="1"/>
      <c r="E314" s="1"/>
      <c r="F314" s="1" t="s">
        <v>340</v>
      </c>
      <c r="G314" s="1"/>
      <c r="H314" s="1"/>
      <c r="I314" s="1"/>
      <c r="J314" s="3"/>
      <c r="K314" s="2" t="e">
        <f>ROUND(#REF!+#REF!+#REF!+#REF!+#REF!,5)</f>
        <v>#REF!</v>
      </c>
      <c r="L314" s="3"/>
      <c r="M314" s="2" t="e">
        <f>ROUND((#REF!-K314),5)</f>
        <v>#REF!</v>
      </c>
      <c r="N314" s="3"/>
      <c r="O314" s="15" t="e">
        <f>ROUND(IF(K314=0, IF(#REF!=0, 0, 1),#REF!/ K314),5)</f>
        <v>#REF!</v>
      </c>
    </row>
    <row r="315" spans="1:15" ht="15" thickBot="1" x14ac:dyDescent="0.35">
      <c r="A315" s="1"/>
      <c r="B315" s="1"/>
      <c r="C315" s="1"/>
      <c r="D315" s="1"/>
      <c r="E315" s="1"/>
      <c r="F315" s="1" t="s">
        <v>341</v>
      </c>
      <c r="G315" s="1"/>
      <c r="H315" s="1"/>
      <c r="I315" s="1"/>
      <c r="J315" s="3"/>
      <c r="K315" s="4" t="e">
        <f>ROUND(#REF!+#REF!+#REF!+#REF!+#REF!,5)</f>
        <v>#REF!</v>
      </c>
      <c r="L315" s="3"/>
      <c r="M315" s="4" t="e">
        <f>ROUND((#REF!-K315),5)</f>
        <v>#REF!</v>
      </c>
      <c r="N315" s="3"/>
      <c r="O315" s="16" t="e">
        <f>ROUND(IF(K315=0, IF(#REF!=0, 0, 1),#REF!/ K315),5)</f>
        <v>#REF!</v>
      </c>
    </row>
    <row r="316" spans="1:15" x14ac:dyDescent="0.3">
      <c r="A316" s="1"/>
      <c r="B316" s="1"/>
      <c r="C316" s="1"/>
      <c r="D316" s="1"/>
      <c r="E316" s="1" t="s">
        <v>342</v>
      </c>
      <c r="F316" s="1"/>
      <c r="G316" s="1"/>
      <c r="H316" s="1"/>
      <c r="I316" s="1"/>
      <c r="J316" s="3"/>
      <c r="K316" s="2" t="e">
        <f>ROUND(#REF!+#REF!+#REF!+#REF!+#REF!,5)</f>
        <v>#REF!</v>
      </c>
      <c r="L316" s="3"/>
      <c r="M316" s="2" t="e">
        <f>ROUND((#REF!-K316),5)</f>
        <v>#REF!</v>
      </c>
      <c r="N316" s="3"/>
      <c r="O316" s="15" t="e">
        <f>ROUND(IF(K316=0, IF(#REF!=0, 0, 1),#REF!/ K316),5)</f>
        <v>#REF!</v>
      </c>
    </row>
    <row r="317" spans="1:15" x14ac:dyDescent="0.3">
      <c r="A317" s="1"/>
      <c r="B317" s="1"/>
      <c r="C317" s="1"/>
      <c r="D317" s="1"/>
      <c r="E317" s="1" t="s">
        <v>193</v>
      </c>
      <c r="F317" s="1"/>
      <c r="G317" s="1"/>
      <c r="H317" s="1"/>
      <c r="I317" s="1"/>
      <c r="J317" s="3"/>
      <c r="K317" s="2" t="e">
        <f>ROUND(#REF!+#REF!+#REF!+#REF!+#REF!,5)</f>
        <v>#REF!</v>
      </c>
      <c r="L317" s="3"/>
      <c r="M317" s="2" t="e">
        <f>ROUND((#REF!-K317),5)</f>
        <v>#REF!</v>
      </c>
      <c r="N317" s="3"/>
      <c r="O317" s="15" t="e">
        <f>ROUND(IF(K317=0, IF(#REF!=0, 0, 1),#REF!/ K317),5)</f>
        <v>#REF!</v>
      </c>
    </row>
    <row r="318" spans="1:15" ht="15" thickBot="1" x14ac:dyDescent="0.35">
      <c r="A318" s="1"/>
      <c r="B318" s="1"/>
      <c r="C318" s="1"/>
      <c r="D318" s="1"/>
      <c r="E318" s="1" t="s">
        <v>194</v>
      </c>
      <c r="F318" s="1"/>
      <c r="G318" s="1"/>
      <c r="H318" s="1"/>
      <c r="I318" s="1"/>
      <c r="J318" s="3"/>
      <c r="K318" s="2" t="e">
        <f>ROUND(#REF!+#REF!+#REF!+#REF!+#REF!,5)</f>
        <v>#REF!</v>
      </c>
      <c r="L318" s="3"/>
      <c r="M318" s="2" t="e">
        <f>ROUND((#REF!-K318),5)</f>
        <v>#REF!</v>
      </c>
      <c r="N318" s="3"/>
      <c r="O318" s="15" t="e">
        <f>ROUND(IF(K318=0, IF(#REF!=0, 0, 1),#REF!/ K318),5)</f>
        <v>#REF!</v>
      </c>
    </row>
    <row r="319" spans="1:15" ht="15" thickBot="1" x14ac:dyDescent="0.35">
      <c r="A319" s="1"/>
      <c r="B319" s="1"/>
      <c r="C319" s="1"/>
      <c r="D319" s="1" t="s">
        <v>127</v>
      </c>
      <c r="E319" s="1"/>
      <c r="F319" s="1"/>
      <c r="G319" s="1"/>
      <c r="H319" s="1"/>
      <c r="I319" s="1"/>
      <c r="J319" s="3"/>
      <c r="K319" s="6" t="e">
        <f>ROUND(#REF!+#REF!+#REF!+#REF!+#REF!,5)</f>
        <v>#REF!</v>
      </c>
      <c r="L319" s="3"/>
      <c r="M319" s="6" t="e">
        <f>ROUND((#REF!-K319),5)</f>
        <v>#REF!</v>
      </c>
      <c r="N319" s="3"/>
      <c r="O319" s="17" t="e">
        <f>ROUND(IF(K319=0, IF(#REF!=0, 0, 1),#REF!/ K319),5)</f>
        <v>#REF!</v>
      </c>
    </row>
    <row r="320" spans="1:15" x14ac:dyDescent="0.3">
      <c r="A320" s="1"/>
      <c r="B320" s="1" t="s">
        <v>128</v>
      </c>
      <c r="C320" s="1"/>
      <c r="D320" s="1"/>
      <c r="E320" s="1"/>
      <c r="F320" s="1"/>
      <c r="G320" s="1"/>
      <c r="H320" s="1"/>
      <c r="I320" s="1"/>
      <c r="J320" s="3"/>
      <c r="K320" s="2" t="e">
        <f>ROUND(#REF!+#REF!+#REF!+#REF!+#REF!,5)</f>
        <v>#REF!</v>
      </c>
      <c r="L320" s="3"/>
      <c r="M320" s="2" t="e">
        <f>ROUND((#REF!-K320),5)</f>
        <v>#REF!</v>
      </c>
      <c r="N320" s="3"/>
      <c r="O320" s="15" t="e">
        <f>ROUND(IF(K320=0, IF(#REF!=0, 0, 1),#REF!/ K320),5)</f>
        <v>#REF!</v>
      </c>
    </row>
    <row r="321" spans="1:15" x14ac:dyDescent="0.3">
      <c r="A321" s="1"/>
      <c r="B321" s="1" t="s">
        <v>343</v>
      </c>
      <c r="C321" s="1"/>
      <c r="D321" s="1"/>
      <c r="E321" s="1"/>
      <c r="F321" s="1"/>
      <c r="G321" s="1"/>
      <c r="H321" s="1"/>
      <c r="I321" s="1"/>
      <c r="J321" s="3"/>
      <c r="K321" s="2"/>
      <c r="L321" s="3"/>
      <c r="M321" s="2"/>
      <c r="N321" s="3"/>
      <c r="O321" s="15"/>
    </row>
    <row r="322" spans="1:15" x14ac:dyDescent="0.3">
      <c r="A322" s="1"/>
      <c r="B322" s="1"/>
      <c r="C322" s="1" t="s">
        <v>344</v>
      </c>
      <c r="D322" s="1"/>
      <c r="E322" s="1"/>
      <c r="F322" s="1"/>
      <c r="G322" s="1"/>
      <c r="H322" s="1"/>
      <c r="I322" s="1"/>
      <c r="J322" s="3"/>
      <c r="K322" s="2"/>
      <c r="L322" s="3"/>
      <c r="M322" s="2"/>
      <c r="N322" s="3"/>
      <c r="O322" s="15"/>
    </row>
    <row r="323" spans="1:15" x14ac:dyDescent="0.3">
      <c r="A323" s="1"/>
      <c r="B323" s="1"/>
      <c r="C323" s="1"/>
      <c r="D323" s="1" t="s">
        <v>345</v>
      </c>
      <c r="E323" s="1"/>
      <c r="F323" s="1"/>
      <c r="G323" s="1"/>
      <c r="H323" s="1"/>
      <c r="I323" s="1"/>
      <c r="J323" s="3"/>
      <c r="K323" s="2" t="e">
        <f>ROUND(#REF!+#REF!+#REF!+#REF!+#REF!,5)</f>
        <v>#REF!</v>
      </c>
      <c r="L323" s="3"/>
      <c r="M323" s="2" t="e">
        <f>ROUND((#REF!-K323),5)</f>
        <v>#REF!</v>
      </c>
      <c r="N323" s="3"/>
      <c r="O323" s="15" t="e">
        <f>ROUND(IF(K323=0, IF(#REF!=0, 0, 1),#REF!/ K323),5)</f>
        <v>#REF!</v>
      </c>
    </row>
    <row r="324" spans="1:15" x14ac:dyDescent="0.3">
      <c r="A324" s="1"/>
      <c r="B324" s="1"/>
      <c r="C324" s="1"/>
      <c r="D324" s="1" t="s">
        <v>346</v>
      </c>
      <c r="E324" s="1"/>
      <c r="F324" s="1"/>
      <c r="G324" s="1"/>
      <c r="H324" s="1"/>
      <c r="I324" s="1"/>
      <c r="J324" s="3"/>
      <c r="K324" s="2" t="e">
        <f>ROUND(#REF!+#REF!+#REF!+#REF!+#REF!,5)</f>
        <v>#REF!</v>
      </c>
      <c r="L324" s="3"/>
      <c r="M324" s="2" t="e">
        <f>ROUND((#REF!-K324),5)</f>
        <v>#REF!</v>
      </c>
      <c r="N324" s="3"/>
      <c r="O324" s="15" t="e">
        <f>ROUND(IF(K324=0, IF(#REF!=0, 0, 1),#REF!/ K324),5)</f>
        <v>#REF!</v>
      </c>
    </row>
    <row r="325" spans="1:15" x14ac:dyDescent="0.3">
      <c r="A325" s="1"/>
      <c r="B325" s="1"/>
      <c r="C325" s="1"/>
      <c r="D325" s="1" t="s">
        <v>347</v>
      </c>
      <c r="E325" s="1"/>
      <c r="F325" s="1"/>
      <c r="G325" s="1"/>
      <c r="H325" s="1"/>
      <c r="I325" s="1"/>
      <c r="J325" s="3"/>
      <c r="K325" s="2"/>
      <c r="L325" s="3"/>
      <c r="M325" s="2"/>
      <c r="N325" s="3"/>
      <c r="O325" s="15"/>
    </row>
    <row r="326" spans="1:15" x14ac:dyDescent="0.3">
      <c r="A326" s="1"/>
      <c r="B326" s="1"/>
      <c r="C326" s="1"/>
      <c r="D326" s="1"/>
      <c r="E326" s="1" t="s">
        <v>348</v>
      </c>
      <c r="F326" s="1"/>
      <c r="G326" s="1"/>
      <c r="H326" s="1"/>
      <c r="I326" s="1"/>
      <c r="J326" s="3"/>
      <c r="K326" s="2" t="e">
        <f>ROUND(#REF!+#REF!+#REF!+#REF!+#REF!,5)</f>
        <v>#REF!</v>
      </c>
      <c r="L326" s="3"/>
      <c r="M326" s="2" t="e">
        <f>ROUND((#REF!-K326),5)</f>
        <v>#REF!</v>
      </c>
      <c r="N326" s="3"/>
      <c r="O326" s="15" t="e">
        <f>ROUND(IF(K326=0, IF(#REF!=0, 0, 1),#REF!/ K326),5)</f>
        <v>#REF!</v>
      </c>
    </row>
    <row r="327" spans="1:15" x14ac:dyDescent="0.3">
      <c r="A327" s="1"/>
      <c r="B327" s="1"/>
      <c r="C327" s="1"/>
      <c r="D327" s="1"/>
      <c r="E327" s="1" t="s">
        <v>349</v>
      </c>
      <c r="F327" s="1"/>
      <c r="G327" s="1"/>
      <c r="H327" s="1"/>
      <c r="I327" s="1"/>
      <c r="J327" s="3"/>
      <c r="K327" s="2" t="e">
        <f>ROUND(#REF!+#REF!+#REF!+#REF!+#REF!,5)</f>
        <v>#REF!</v>
      </c>
      <c r="L327" s="3"/>
      <c r="M327" s="2" t="e">
        <f>ROUND((#REF!-K327),5)</f>
        <v>#REF!</v>
      </c>
      <c r="N327" s="3"/>
      <c r="O327" s="15" t="e">
        <f>ROUND(IF(K327=0, IF(#REF!=0, 0, 1),#REF!/ K327),5)</f>
        <v>#REF!</v>
      </c>
    </row>
    <row r="328" spans="1:15" x14ac:dyDescent="0.3">
      <c r="A328" s="1"/>
      <c r="B328" s="1"/>
      <c r="C328" s="1"/>
      <c r="D328" s="1"/>
      <c r="E328" s="1" t="s">
        <v>350</v>
      </c>
      <c r="F328" s="1"/>
      <c r="G328" s="1"/>
      <c r="H328" s="1"/>
      <c r="I328" s="1"/>
      <c r="J328" s="3"/>
      <c r="K328" s="2" t="e">
        <f>ROUND(#REF!+#REF!+#REF!+#REF!+#REF!,5)</f>
        <v>#REF!</v>
      </c>
      <c r="L328" s="3"/>
      <c r="M328" s="2" t="e">
        <f>ROUND((#REF!-K328),5)</f>
        <v>#REF!</v>
      </c>
      <c r="N328" s="3"/>
      <c r="O328" s="15" t="e">
        <f>ROUND(IF(K328=0, IF(#REF!=0, 0, 1),#REF!/ K328),5)</f>
        <v>#REF!</v>
      </c>
    </row>
    <row r="329" spans="1:15" ht="15" thickBot="1" x14ac:dyDescent="0.35">
      <c r="A329" s="1"/>
      <c r="B329" s="1"/>
      <c r="C329" s="1"/>
      <c r="D329" s="1"/>
      <c r="E329" s="1" t="s">
        <v>351</v>
      </c>
      <c r="F329" s="1"/>
      <c r="G329" s="1"/>
      <c r="H329" s="1"/>
      <c r="I329" s="1"/>
      <c r="J329" s="3"/>
      <c r="K329" s="2" t="e">
        <f>ROUND(#REF!+#REF!+#REF!+#REF!+#REF!,5)</f>
        <v>#REF!</v>
      </c>
      <c r="L329" s="3"/>
      <c r="M329" s="2" t="e">
        <f>ROUND((#REF!-K329),5)</f>
        <v>#REF!</v>
      </c>
      <c r="N329" s="3"/>
      <c r="O329" s="15" t="e">
        <f>ROUND(IF(K329=0, IF(#REF!=0, 0, 1),#REF!/ K329),5)</f>
        <v>#REF!</v>
      </c>
    </row>
    <row r="330" spans="1:15" ht="15" thickBot="1" x14ac:dyDescent="0.35">
      <c r="A330" s="1"/>
      <c r="B330" s="1"/>
      <c r="C330" s="1"/>
      <c r="D330" s="1" t="s">
        <v>352</v>
      </c>
      <c r="E330" s="1"/>
      <c r="F330" s="1"/>
      <c r="G330" s="1"/>
      <c r="H330" s="1"/>
      <c r="I330" s="1"/>
      <c r="J330" s="3"/>
      <c r="K330" s="6" t="e">
        <f>ROUND(#REF!+#REF!+#REF!+#REF!+#REF!,5)</f>
        <v>#REF!</v>
      </c>
      <c r="L330" s="3"/>
      <c r="M330" s="6" t="e">
        <f>ROUND((#REF!-K330),5)</f>
        <v>#REF!</v>
      </c>
      <c r="N330" s="3"/>
      <c r="O330" s="17" t="e">
        <f>ROUND(IF(K330=0, IF(#REF!=0, 0, 1),#REF!/ K330),5)</f>
        <v>#REF!</v>
      </c>
    </row>
    <row r="331" spans="1:15" x14ac:dyDescent="0.3">
      <c r="A331" s="1"/>
      <c r="B331" s="1"/>
      <c r="C331" s="1" t="s">
        <v>353</v>
      </c>
      <c r="D331" s="1"/>
      <c r="E331" s="1"/>
      <c r="F331" s="1"/>
      <c r="G331" s="1"/>
      <c r="H331" s="1"/>
      <c r="I331" s="1"/>
      <c r="J331" s="3"/>
      <c r="K331" s="2" t="e">
        <f>ROUND(#REF!+#REF!+#REF!+#REF!+#REF!,5)</f>
        <v>#REF!</v>
      </c>
      <c r="L331" s="3"/>
      <c r="M331" s="2" t="e">
        <f>ROUND((#REF!-K331),5)</f>
        <v>#REF!</v>
      </c>
      <c r="N331" s="3"/>
      <c r="O331" s="15" t="e">
        <f>ROUND(IF(K331=0, IF(#REF!=0, 0, 1),#REF!/ K331),5)</f>
        <v>#REF!</v>
      </c>
    </row>
    <row r="332" spans="1:15" x14ac:dyDescent="0.3">
      <c r="A332" s="1"/>
      <c r="B332" s="1"/>
      <c r="C332" s="1" t="s">
        <v>354</v>
      </c>
      <c r="D332" s="1"/>
      <c r="E332" s="1"/>
      <c r="F332" s="1"/>
      <c r="G332" s="1"/>
      <c r="H332" s="1"/>
      <c r="I332" s="1"/>
      <c r="J332" s="3"/>
      <c r="K332" s="2"/>
      <c r="L332" s="3"/>
      <c r="M332" s="2"/>
      <c r="N332" s="3"/>
      <c r="O332" s="15"/>
    </row>
    <row r="333" spans="1:15" x14ac:dyDescent="0.3">
      <c r="A333" s="1"/>
      <c r="B333" s="1"/>
      <c r="C333" s="1"/>
      <c r="D333" s="1" t="s">
        <v>355</v>
      </c>
      <c r="E333" s="1"/>
      <c r="F333" s="1"/>
      <c r="G333" s="1"/>
      <c r="H333" s="1"/>
      <c r="I333" s="1"/>
      <c r="J333" s="3"/>
      <c r="K333" s="2" t="e">
        <f>ROUND(#REF!+#REF!+#REF!+#REF!+#REF!,5)</f>
        <v>#REF!</v>
      </c>
      <c r="L333" s="3"/>
      <c r="M333" s="2" t="e">
        <f>ROUND((#REF!-K333),5)</f>
        <v>#REF!</v>
      </c>
      <c r="N333" s="3"/>
      <c r="O333" s="15" t="e">
        <f>ROUND(IF(K333=0, IF(#REF!=0, 0, 1),#REF!/ K333),5)</f>
        <v>#REF!</v>
      </c>
    </row>
    <row r="334" spans="1:15" x14ac:dyDescent="0.3">
      <c r="A334" s="1"/>
      <c r="B334" s="1"/>
      <c r="C334" s="1"/>
      <c r="D334" s="1" t="s">
        <v>356</v>
      </c>
      <c r="E334" s="1"/>
      <c r="F334" s="1"/>
      <c r="G334" s="1"/>
      <c r="H334" s="1"/>
      <c r="I334" s="1"/>
      <c r="J334" s="3"/>
      <c r="K334" s="2" t="e">
        <f>ROUND(#REF!+#REF!+#REF!+#REF!+#REF!,5)</f>
        <v>#REF!</v>
      </c>
      <c r="L334" s="3"/>
      <c r="M334" s="2" t="e">
        <f>ROUND((#REF!-K334),5)</f>
        <v>#REF!</v>
      </c>
      <c r="N334" s="3"/>
      <c r="O334" s="15" t="e">
        <f>ROUND(IF(K334=0, IF(#REF!=0, 0, 1),#REF!/ K334),5)</f>
        <v>#REF!</v>
      </c>
    </row>
    <row r="335" spans="1:15" x14ac:dyDescent="0.3">
      <c r="A335" s="1"/>
      <c r="B335" s="1"/>
      <c r="C335" s="1"/>
      <c r="D335" s="1" t="s">
        <v>357</v>
      </c>
      <c r="E335" s="1"/>
      <c r="F335" s="1"/>
      <c r="G335" s="1"/>
      <c r="H335" s="1"/>
      <c r="I335" s="1"/>
      <c r="J335" s="3"/>
      <c r="K335" s="2" t="e">
        <f>ROUND(#REF!+#REF!+#REF!+#REF!+#REF!,5)</f>
        <v>#REF!</v>
      </c>
      <c r="L335" s="3"/>
      <c r="M335" s="2" t="e">
        <f>ROUND((#REF!-K335),5)</f>
        <v>#REF!</v>
      </c>
      <c r="N335" s="3"/>
      <c r="O335" s="15" t="e">
        <f>ROUND(IF(K335=0, IF(#REF!=0, 0, 1),#REF!/ K335),5)</f>
        <v>#REF!</v>
      </c>
    </row>
    <row r="336" spans="1:15" ht="15" thickBot="1" x14ac:dyDescent="0.35">
      <c r="A336" s="1"/>
      <c r="B336" s="1"/>
      <c r="C336" s="1"/>
      <c r="D336" s="1" t="s">
        <v>358</v>
      </c>
      <c r="E336" s="1"/>
      <c r="F336" s="1"/>
      <c r="G336" s="1"/>
      <c r="H336" s="1"/>
      <c r="I336" s="1"/>
      <c r="J336" s="3"/>
      <c r="K336" s="2" t="e">
        <f>ROUND(#REF!+#REF!+#REF!+#REF!+#REF!,5)</f>
        <v>#REF!</v>
      </c>
      <c r="L336" s="3"/>
      <c r="M336" s="2" t="e">
        <f>ROUND((#REF!-K336),5)</f>
        <v>#REF!</v>
      </c>
      <c r="N336" s="3"/>
      <c r="O336" s="15" t="e">
        <f>ROUND(IF(K336=0, IF(#REF!=0, 0, 1),#REF!/ K336),5)</f>
        <v>#REF!</v>
      </c>
    </row>
    <row r="337" spans="1:15" ht="15" thickBot="1" x14ac:dyDescent="0.35">
      <c r="A337" s="1"/>
      <c r="B337" s="1"/>
      <c r="C337" s="1" t="s">
        <v>359</v>
      </c>
      <c r="D337" s="1"/>
      <c r="E337" s="1"/>
      <c r="F337" s="1"/>
      <c r="G337" s="1"/>
      <c r="H337" s="1"/>
      <c r="I337" s="1"/>
      <c r="J337" s="3"/>
      <c r="K337" s="5" t="e">
        <f>ROUND(#REF!+#REF!+#REF!+#REF!+#REF!,5)</f>
        <v>#REF!</v>
      </c>
      <c r="L337" s="3"/>
      <c r="M337" s="5" t="e">
        <f>ROUND((#REF!-K337),5)</f>
        <v>#REF!</v>
      </c>
      <c r="N337" s="3"/>
      <c r="O337" s="18" t="e">
        <f>ROUND(IF(K337=0, IF(#REF!=0, 0, 1),#REF!/ K337),5)</f>
        <v>#REF!</v>
      </c>
    </row>
    <row r="338" spans="1:15" ht="15" thickBot="1" x14ac:dyDescent="0.35">
      <c r="A338" s="1"/>
      <c r="B338" s="1" t="s">
        <v>360</v>
      </c>
      <c r="C338" s="1"/>
      <c r="D338" s="1"/>
      <c r="E338" s="1"/>
      <c r="F338" s="1"/>
      <c r="G338" s="1"/>
      <c r="H338" s="1"/>
      <c r="I338" s="1"/>
      <c r="J338" s="3"/>
      <c r="K338" s="5" t="e">
        <f>ROUND(#REF!+#REF!+#REF!+#REF!+#REF!,5)</f>
        <v>#REF!</v>
      </c>
      <c r="L338" s="3"/>
      <c r="M338" s="5" t="e">
        <f>ROUND((#REF!-K338),5)</f>
        <v>#REF!</v>
      </c>
      <c r="N338" s="3"/>
      <c r="O338" s="18" t="e">
        <f>ROUND(IF(K338=0, IF(#REF!=0, 0, 1),#REF!/ K338),5)</f>
        <v>#REF!</v>
      </c>
    </row>
    <row r="339" spans="1:15" s="8" customFormat="1" ht="10.8" thickBot="1" x14ac:dyDescent="0.25">
      <c r="A339" s="1" t="s">
        <v>129</v>
      </c>
      <c r="B339" s="1"/>
      <c r="C339" s="1"/>
      <c r="D339" s="1"/>
      <c r="E339" s="1"/>
      <c r="F339" s="1"/>
      <c r="G339" s="1"/>
      <c r="H339" s="1"/>
      <c r="I339" s="1"/>
      <c r="J339" s="1"/>
      <c r="K339" s="7" t="e">
        <f>ROUND(#REF!+#REF!+#REF!+#REF!+#REF!,5)</f>
        <v>#REF!</v>
      </c>
      <c r="L339" s="1"/>
      <c r="M339" s="7" t="e">
        <f>ROUND((#REF!-K339),5)</f>
        <v>#REF!</v>
      </c>
      <c r="N339" s="1"/>
      <c r="O339" s="19" t="e">
        <f>ROUND(IF(K339=0, IF(#REF!=0, 0, 1),#REF!/ K339),5)</f>
        <v>#REF!</v>
      </c>
    </row>
    <row r="340" spans="1:15" ht="15" thickTop="1" x14ac:dyDescent="0.3"/>
  </sheetData>
  <pageMargins left="0.7" right="0.7" top="0.75" bottom="0.75" header="0.1" footer="0.3"/>
  <pageSetup orientation="portrait" horizontalDpi="0" verticalDpi="0" r:id="rId1"/>
  <headerFooter>
    <oddHeader>&amp;L&amp;"Arial,Bold"&amp;8 5:39 PM
&amp;"Arial,Bold"&amp;8 11/17/25
&amp;"Arial,Bold"&amp;8 Accrual Basis&amp;C&amp;"Arial,Bold"&amp;12 Jefferson County Rural Fire Protection District #1
&amp;"Arial,Bold"&amp;14 Profit &amp;&amp; Loss Budget vs. Actual
&amp;"Arial,Bold"&amp;10 July 1 through November 17, 2025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23-24</vt:lpstr>
      <vt:lpstr>24-25</vt:lpstr>
      <vt:lpstr>25-26</vt:lpstr>
      <vt:lpstr>25-26 Budget</vt:lpstr>
      <vt:lpstr>'25-26'!Print_Area</vt:lpstr>
      <vt:lpstr>'23-24'!Print_Titles</vt:lpstr>
      <vt:lpstr>'24-25'!Print_Titles</vt:lpstr>
      <vt:lpstr>'25-26'!Print_Titles</vt:lpstr>
      <vt:lpstr>'25-26 Budget'!Print_Titles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leeann patton</dc:creator>
  <cp:lastModifiedBy>Kristal Hughes</cp:lastModifiedBy>
  <cp:lastPrinted>2025-12-05T00:52:47Z</cp:lastPrinted>
  <dcterms:created xsi:type="dcterms:W3CDTF">2025-11-18T01:34:02Z</dcterms:created>
  <dcterms:modified xsi:type="dcterms:W3CDTF">2025-12-15T20:47:07Z</dcterms:modified>
</cp:coreProperties>
</file>