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ickbooks\Downloads\"/>
    </mc:Choice>
  </mc:AlternateContent>
  <xr:revisionPtr revIDLastSave="0" documentId="8_{BA3002E9-3FC8-4E59-B83E-42EAF92C191C}" xr6:coauthVersionLast="47" xr6:coauthVersionMax="47" xr10:uidLastSave="{00000000-0000-0000-0000-000000000000}"/>
  <bookViews>
    <workbookView xWindow="-120" yWindow="-120" windowWidth="29040" windowHeight="15720" tabRatio="757" activeTab="1" xr2:uid="{CD81B1F5-1E52-4AF4-84BE-3DF2F200DA2E}"/>
  </bookViews>
  <sheets>
    <sheet name="General Fund" sheetId="1" r:id="rId1"/>
    <sheet name="Capital Fund &amp; Bond Debt Svc" sheetId="3" r:id="rId2"/>
    <sheet name="Balanc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44" i="3"/>
  <c r="D14" i="3"/>
  <c r="I14" i="3"/>
  <c r="F14" i="3"/>
  <c r="E14" i="3"/>
  <c r="I37" i="3"/>
  <c r="F37" i="3"/>
  <c r="E37" i="3"/>
  <c r="D37" i="3"/>
  <c r="D34" i="1"/>
  <c r="D22" i="1"/>
  <c r="I13" i="1"/>
  <c r="C4" i="2"/>
  <c r="C3" i="2"/>
  <c r="C2" i="2"/>
  <c r="D4" i="3"/>
  <c r="D3" i="3"/>
  <c r="D2" i="3"/>
  <c r="D38" i="1" l="1"/>
  <c r="E7" i="3"/>
  <c r="E31" i="3" s="1"/>
  <c r="F7" i="3"/>
  <c r="F31" i="3" s="1"/>
  <c r="G7" i="3"/>
  <c r="G31" i="3" s="1"/>
  <c r="H7" i="3"/>
  <c r="H31" i="3" s="1"/>
  <c r="I7" i="3"/>
  <c r="I31" i="3" s="1"/>
  <c r="D7" i="3"/>
  <c r="D31" i="3" s="1"/>
  <c r="E41" i="1" l="1"/>
  <c r="F41" i="1"/>
  <c r="G41" i="1"/>
  <c r="H41" i="1"/>
  <c r="I41" i="1"/>
  <c r="D41" i="1"/>
  <c r="G42" i="3" l="1"/>
  <c r="G44" i="3" s="1"/>
  <c r="G36" i="3"/>
  <c r="G37" i="3" s="1"/>
  <c r="G22" i="3"/>
  <c r="H22" i="3" s="1"/>
  <c r="G21" i="3"/>
  <c r="G19" i="3"/>
  <c r="G13" i="3"/>
  <c r="G12" i="3"/>
  <c r="G43" i="1"/>
  <c r="G44" i="1"/>
  <c r="G45" i="1"/>
  <c r="G46" i="1"/>
  <c r="G47" i="1"/>
  <c r="G48" i="1"/>
  <c r="G49" i="1"/>
  <c r="G50" i="1"/>
  <c r="G51" i="1"/>
  <c r="G52" i="1"/>
  <c r="G53" i="1"/>
  <c r="G42" i="1"/>
  <c r="G37" i="1"/>
  <c r="G32" i="1"/>
  <c r="G33" i="1"/>
  <c r="H33" i="1" s="1"/>
  <c r="G34" i="1"/>
  <c r="G30" i="1"/>
  <c r="G31" i="1"/>
  <c r="G29" i="1"/>
  <c r="G25" i="1"/>
  <c r="G22" i="1"/>
  <c r="G13" i="1"/>
  <c r="D55" i="1"/>
  <c r="E28" i="1"/>
  <c r="E38" i="1" s="1"/>
  <c r="F28" i="1"/>
  <c r="F38" i="1" s="1"/>
  <c r="I23" i="3"/>
  <c r="I26" i="3" s="1"/>
  <c r="I27" i="3" s="1"/>
  <c r="E26" i="3"/>
  <c r="F26" i="3"/>
  <c r="F44" i="3"/>
  <c r="F55" i="1"/>
  <c r="E55" i="1"/>
  <c r="I28" i="1"/>
  <c r="I38" i="1" s="1"/>
  <c r="E29" i="2"/>
  <c r="D29" i="2"/>
  <c r="E34" i="2"/>
  <c r="D34" i="2"/>
  <c r="D26" i="2"/>
  <c r="D23" i="3"/>
  <c r="D26" i="3" s="1"/>
  <c r="I44" i="3"/>
  <c r="D44" i="3"/>
  <c r="G14" i="3" l="1"/>
  <c r="H36" i="3"/>
  <c r="G28" i="1"/>
  <c r="G38" i="1" s="1"/>
  <c r="G23" i="3"/>
  <c r="G26" i="3" s="1"/>
  <c r="H26" i="3" s="1"/>
  <c r="F27" i="3"/>
  <c r="F45" i="3"/>
  <c r="E45" i="3"/>
  <c r="E27" i="3"/>
  <c r="H22" i="1"/>
  <c r="E56" i="1"/>
  <c r="E58" i="1" s="1"/>
  <c r="F56" i="1"/>
  <c r="F58" i="1" s="1"/>
  <c r="H37" i="3"/>
  <c r="H44" i="3"/>
  <c r="D45" i="3"/>
  <c r="G45" i="3"/>
  <c r="H23" i="3" l="1"/>
  <c r="G27" i="3"/>
  <c r="D27" i="3"/>
  <c r="D45" i="2" l="1"/>
  <c r="D50" i="2"/>
  <c r="G55" i="1"/>
  <c r="E26" i="2"/>
  <c r="G56" i="1" l="1"/>
  <c r="G58" i="1" s="1"/>
  <c r="H34" i="1"/>
  <c r="H10" i="1" l="1"/>
  <c r="H42" i="1"/>
  <c r="H44" i="1"/>
  <c r="H43" i="1"/>
  <c r="H25" i="1"/>
  <c r="H13" i="1"/>
  <c r="I55" i="1"/>
  <c r="I58" i="1" l="1"/>
  <c r="H28" i="1"/>
  <c r="I56" i="1"/>
  <c r="D56" i="1"/>
  <c r="D58" i="1" s="1"/>
  <c r="H55" i="1"/>
  <c r="H16" i="1"/>
  <c r="H56" i="1" l="1"/>
  <c r="H38" i="1"/>
</calcChain>
</file>

<file path=xl/sharedStrings.xml><?xml version="1.0" encoding="utf-8"?>
<sst xmlns="http://schemas.openxmlformats.org/spreadsheetml/2006/main" count="101" uniqueCount="84">
  <si>
    <t>Revenues</t>
  </si>
  <si>
    <t>Property Taxes</t>
  </si>
  <si>
    <t>GEMT</t>
  </si>
  <si>
    <t>Contractual Services</t>
  </si>
  <si>
    <t>OOD Alarms</t>
  </si>
  <si>
    <t>Grants</t>
  </si>
  <si>
    <t>Total YTD Revenues</t>
  </si>
  <si>
    <t>Expenditures</t>
  </si>
  <si>
    <t>Materials &amp; Services</t>
  </si>
  <si>
    <t>Capital Outlay</t>
  </si>
  <si>
    <t>Special Payments</t>
  </si>
  <si>
    <t>Debt Service</t>
  </si>
  <si>
    <t>Transfers</t>
  </si>
  <si>
    <t>Contingency</t>
  </si>
  <si>
    <t>Reserves</t>
  </si>
  <si>
    <t>Total YTD Expenditures</t>
  </si>
  <si>
    <t>Net Revenue Over Expenditures</t>
  </si>
  <si>
    <t>Beginning Fund Balance</t>
  </si>
  <si>
    <t>FINANCIAL DASHBOARD</t>
  </si>
  <si>
    <t>Contracts</t>
  </si>
  <si>
    <t>Circle Track &amp; Arena Standby</t>
  </si>
  <si>
    <t>Conflagration</t>
  </si>
  <si>
    <t>Salary</t>
  </si>
  <si>
    <t>OT</t>
  </si>
  <si>
    <t>Medical</t>
  </si>
  <si>
    <t>PERS</t>
  </si>
  <si>
    <t>Total Cash</t>
  </si>
  <si>
    <t>*3820 - JCF/EMS Checking</t>
  </si>
  <si>
    <t xml:space="preserve"> 664 - Jefferson County RFPD</t>
  </si>
  <si>
    <t xml:space="preserve"> 665 - JeffCo RFPD - Grant Reserve</t>
  </si>
  <si>
    <t>*0960 - "Old" EMS Checking</t>
  </si>
  <si>
    <t>*8106 - "New" EMS Checking</t>
  </si>
  <si>
    <t>Personnel Services*</t>
  </si>
  <si>
    <t xml:space="preserve"> 725 - J Cnty EMS/Fire Equipment</t>
  </si>
  <si>
    <t>Property Taxes - Bond</t>
  </si>
  <si>
    <t>General Fund</t>
  </si>
  <si>
    <t xml:space="preserve">667 - J County 2024 Bond </t>
  </si>
  <si>
    <t>Additional Requested Items:</t>
  </si>
  <si>
    <t>Bond Reconciliation Summary</t>
  </si>
  <si>
    <t>Bond Issuance</t>
  </si>
  <si>
    <t>Bond/Bank Fees</t>
  </si>
  <si>
    <t>Net Bond Total:</t>
  </si>
  <si>
    <t>Total Bond Budgeted for Operations:</t>
  </si>
  <si>
    <t>Bond Proceeds Spent to Date Operations:</t>
  </si>
  <si>
    <t>Bond Balance available for Operations:</t>
  </si>
  <si>
    <t>Total Bond Budgeted for Capital:</t>
  </si>
  <si>
    <t>Bond Proceeds Spent to Date Capital:</t>
  </si>
  <si>
    <t>Any Bills Outstanding for Capital Projects:</t>
  </si>
  <si>
    <t>Bond Balance available for Capital Projects:</t>
  </si>
  <si>
    <t>*5670 Bond Checking</t>
  </si>
  <si>
    <t>GO Bond Debt Service</t>
  </si>
  <si>
    <t>Capital Fund</t>
  </si>
  <si>
    <t>Bond Proceeds</t>
  </si>
  <si>
    <t>Seismic Grant</t>
  </si>
  <si>
    <t>Seismic Renovations</t>
  </si>
  <si>
    <t>Building Improvements</t>
  </si>
  <si>
    <t xml:space="preserve"> 666 - J Cnty Fire &amp; EMS Bond</t>
  </si>
  <si>
    <t>Transfer to General Fund</t>
  </si>
  <si>
    <t>Cash Balances - Operations</t>
  </si>
  <si>
    <t xml:space="preserve">Transfer in From Bond </t>
  </si>
  <si>
    <t>Total Bond Accounts</t>
  </si>
  <si>
    <t>Total Reserve Accounts</t>
  </si>
  <si>
    <t>FireMed/ProMed</t>
  </si>
  <si>
    <t>EMS - Other</t>
  </si>
  <si>
    <t>Fire Misc</t>
  </si>
  <si>
    <t>EMS Revenues</t>
  </si>
  <si>
    <t xml:space="preserve">Transfers </t>
  </si>
  <si>
    <t>Other District Revenues</t>
  </si>
  <si>
    <t>Interest</t>
  </si>
  <si>
    <t>EMS User Fees - Current</t>
  </si>
  <si>
    <t>EMS User Fees - Past</t>
  </si>
  <si>
    <t>EMS User Fees</t>
  </si>
  <si>
    <t>2025/26 Budget</t>
  </si>
  <si>
    <t>2025/26 YTD Actual</t>
  </si>
  <si>
    <t>2024/25 Prior Year</t>
  </si>
  <si>
    <t>Total Cash Available for 2025-26</t>
  </si>
  <si>
    <t>Budget in Balance</t>
  </si>
  <si>
    <t>2025 FTE - 20</t>
  </si>
  <si>
    <t>2024 FTE - 26</t>
  </si>
  <si>
    <t>Personnel Costs - October 31, 2025</t>
  </si>
  <si>
    <t>July-Sept 2025</t>
  </si>
  <si>
    <t>October 2025</t>
  </si>
  <si>
    <t>33% OF TOTAL BUDGET</t>
  </si>
  <si>
    <t>33% of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</si>
</sst>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26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164" fontId="2" fillId="0" borderId="0" xfId="1" applyNumberFormat="1" applyFont="1"/>
    <xf numFmtId="0" fontId="5" fillId="4" borderId="5" xfId="0" applyFont="1" applyFill="1" applyBorder="1"/>
    <xf numFmtId="0" fontId="2" fillId="4" borderId="5" xfId="0" applyFont="1" applyFill="1" applyBorder="1"/>
    <xf numFmtId="165" fontId="2" fillId="0" borderId="0" xfId="2" applyNumberFormat="1" applyFont="1" applyBorder="1"/>
    <xf numFmtId="10" fontId="2" fillId="0" borderId="0" xfId="3" applyNumberFormat="1" applyFont="1" applyBorder="1"/>
    <xf numFmtId="0" fontId="8" fillId="0" borderId="0" xfId="0" applyFont="1"/>
    <xf numFmtId="44" fontId="8" fillId="0" borderId="0" xfId="2" applyFont="1" applyFill="1"/>
    <xf numFmtId="44" fontId="8" fillId="0" borderId="0" xfId="2" applyFont="1" applyFill="1" applyBorder="1"/>
    <xf numFmtId="0" fontId="9" fillId="0" borderId="0" xfId="0" applyFont="1"/>
    <xf numFmtId="166" fontId="8" fillId="0" borderId="0" xfId="0" applyNumberFormat="1" applyFont="1" applyAlignment="1">
      <alignment horizontal="left"/>
    </xf>
    <xf numFmtId="16" fontId="9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9" fillId="0" borderId="0" xfId="2" applyFont="1" applyFill="1"/>
    <xf numFmtId="43" fontId="9" fillId="0" borderId="0" xfId="1" applyFont="1" applyFill="1"/>
    <xf numFmtId="0" fontId="9" fillId="0" borderId="0" xfId="0" applyFont="1" applyAlignment="1">
      <alignment horizontal="right"/>
    </xf>
    <xf numFmtId="44" fontId="8" fillId="6" borderId="5" xfId="2" applyFont="1" applyFill="1" applyBorder="1" applyAlignment="1">
      <alignment horizontal="center"/>
    </xf>
    <xf numFmtId="0" fontId="11" fillId="0" borderId="0" xfId="0" applyFont="1"/>
    <xf numFmtId="166" fontId="9" fillId="0" borderId="0" xfId="0" applyNumberFormat="1" applyFont="1" applyAlignment="1">
      <alignment horizontal="left"/>
    </xf>
    <xf numFmtId="44" fontId="0" fillId="0" borderId="0" xfId="0" applyNumberFormat="1"/>
    <xf numFmtId="44" fontId="2" fillId="0" borderId="0" xfId="0" applyNumberFormat="1" applyFont="1"/>
    <xf numFmtId="43" fontId="9" fillId="5" borderId="0" xfId="1" applyFont="1" applyFill="1"/>
    <xf numFmtId="0" fontId="8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9" fontId="0" fillId="0" borderId="0" xfId="3" applyFont="1"/>
    <xf numFmtId="0" fontId="2" fillId="0" borderId="5" xfId="0" applyFont="1" applyBorder="1"/>
    <xf numFmtId="0" fontId="9" fillId="5" borderId="3" xfId="0" applyFont="1" applyFill="1" applyBorder="1"/>
    <xf numFmtId="165" fontId="9" fillId="5" borderId="5" xfId="2" applyNumberFormat="1" applyFont="1" applyFill="1" applyBorder="1"/>
    <xf numFmtId="0" fontId="9" fillId="5" borderId="5" xfId="0" applyFont="1" applyFill="1" applyBorder="1"/>
    <xf numFmtId="165" fontId="9" fillId="5" borderId="4" xfId="2" applyNumberFormat="1" applyFont="1" applyFill="1" applyBorder="1"/>
    <xf numFmtId="43" fontId="9" fillId="5" borderId="0" xfId="1" applyFont="1" applyFill="1" applyBorder="1" applyAlignment="1">
      <alignment horizontal="right"/>
    </xf>
    <xf numFmtId="0" fontId="1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12" xfId="0" applyFont="1" applyBorder="1" applyAlignment="1">
      <alignment horizontal="left"/>
    </xf>
    <xf numFmtId="0" fontId="2" fillId="0" borderId="14" xfId="0" applyFont="1" applyBorder="1"/>
    <xf numFmtId="0" fontId="2" fillId="0" borderId="3" xfId="0" applyFont="1" applyBorder="1"/>
    <xf numFmtId="0" fontId="2" fillId="0" borderId="15" xfId="0" applyFont="1" applyBorder="1"/>
    <xf numFmtId="0" fontId="2" fillId="0" borderId="6" xfId="0" applyFont="1" applyBorder="1"/>
    <xf numFmtId="0" fontId="2" fillId="0" borderId="19" xfId="0" applyFont="1" applyBorder="1"/>
    <xf numFmtId="0" fontId="3" fillId="2" borderId="20" xfId="0" applyFont="1" applyFill="1" applyBorder="1" applyAlignment="1">
      <alignment horizontal="center" vertical="center" wrapText="1"/>
    </xf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164" fontId="2" fillId="0" borderId="13" xfId="1" applyNumberFormat="1" applyFont="1" applyBorder="1"/>
    <xf numFmtId="164" fontId="6" fillId="5" borderId="21" xfId="1" applyNumberFormat="1" applyFont="1" applyFill="1" applyBorder="1"/>
    <xf numFmtId="164" fontId="2" fillId="5" borderId="22" xfId="1" applyNumberFormat="1" applyFont="1" applyFill="1" applyBorder="1"/>
    <xf numFmtId="164" fontId="2" fillId="5" borderId="23" xfId="1" applyNumberFormat="1" applyFont="1" applyFill="1" applyBorder="1"/>
    <xf numFmtId="164" fontId="2" fillId="5" borderId="24" xfId="1" applyNumberFormat="1" applyFont="1" applyFill="1" applyBorder="1"/>
    <xf numFmtId="164" fontId="2" fillId="5" borderId="13" xfId="1" applyNumberFormat="1" applyFont="1" applyFill="1" applyBorder="1"/>
    <xf numFmtId="0" fontId="2" fillId="0" borderId="21" xfId="0" applyFont="1" applyBorder="1"/>
    <xf numFmtId="164" fontId="2" fillId="0" borderId="21" xfId="1" applyNumberFormat="1" applyFont="1" applyBorder="1"/>
    <xf numFmtId="10" fontId="2" fillId="0" borderId="22" xfId="3" applyNumberFormat="1" applyFont="1" applyBorder="1"/>
    <xf numFmtId="10" fontId="2" fillId="0" borderId="23" xfId="3" applyNumberFormat="1" applyFont="1" applyBorder="1"/>
    <xf numFmtId="10" fontId="2" fillId="0" borderId="13" xfId="3" applyNumberFormat="1" applyFont="1" applyBorder="1"/>
    <xf numFmtId="10" fontId="2" fillId="0" borderId="24" xfId="3" applyNumberFormat="1" applyFont="1" applyBorder="1"/>
    <xf numFmtId="10" fontId="2" fillId="7" borderId="23" xfId="3" applyNumberFormat="1" applyFont="1" applyFill="1" applyBorder="1"/>
    <xf numFmtId="164" fontId="2" fillId="0" borderId="0" xfId="1" applyNumberFormat="1" applyFont="1" applyBorder="1"/>
    <xf numFmtId="164" fontId="2" fillId="5" borderId="0" xfId="1" applyNumberFormat="1" applyFont="1" applyFill="1" applyBorder="1"/>
    <xf numFmtId="0" fontId="2" fillId="0" borderId="26" xfId="0" applyFont="1" applyBorder="1"/>
    <xf numFmtId="0" fontId="6" fillId="0" borderId="0" xfId="0" applyFont="1" applyAlignment="1">
      <alignment horizontal="right"/>
    </xf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Fill="1" applyAlignment="1">
      <alignment horizontal="left" vertical="center"/>
    </xf>
    <xf numFmtId="164" fontId="3" fillId="2" borderId="2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2" fillId="0" borderId="0" xfId="1" applyNumberFormat="1" applyFont="1" applyAlignment="1">
      <alignment horizontal="right" vertical="center"/>
    </xf>
    <xf numFmtId="0" fontId="5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164" fontId="2" fillId="0" borderId="29" xfId="1" applyNumberFormat="1" applyFont="1" applyBorder="1"/>
    <xf numFmtId="164" fontId="2" fillId="5" borderId="29" xfId="1" applyNumberFormat="1" applyFont="1" applyFill="1" applyBorder="1"/>
    <xf numFmtId="10" fontId="2" fillId="0" borderId="29" xfId="3" applyNumberFormat="1" applyFont="1" applyBorder="1"/>
    <xf numFmtId="164" fontId="2" fillId="0" borderId="30" xfId="1" applyNumberFormat="1" applyFont="1" applyBorder="1"/>
    <xf numFmtId="0" fontId="2" fillId="0" borderId="10" xfId="0" applyFont="1" applyBorder="1"/>
    <xf numFmtId="0" fontId="2" fillId="0" borderId="31" xfId="0" applyFont="1" applyBorder="1"/>
    <xf numFmtId="164" fontId="2" fillId="0" borderId="32" xfId="1" applyNumberFormat="1" applyFont="1" applyBorder="1"/>
    <xf numFmtId="164" fontId="2" fillId="5" borderId="32" xfId="1" applyNumberFormat="1" applyFont="1" applyFill="1" applyBorder="1"/>
    <xf numFmtId="10" fontId="2" fillId="0" borderId="32" xfId="3" applyNumberFormat="1" applyFont="1" applyBorder="1"/>
    <xf numFmtId="164" fontId="2" fillId="0" borderId="33" xfId="1" applyNumberFormat="1" applyFont="1" applyBorder="1"/>
    <xf numFmtId="0" fontId="2" fillId="0" borderId="11" xfId="0" applyFont="1" applyBorder="1"/>
    <xf numFmtId="164" fontId="2" fillId="0" borderId="34" xfId="1" applyNumberFormat="1" applyFont="1" applyBorder="1"/>
    <xf numFmtId="164" fontId="2" fillId="5" borderId="34" xfId="1" applyNumberFormat="1" applyFont="1" applyFill="1" applyBorder="1"/>
    <xf numFmtId="10" fontId="2" fillId="0" borderId="34" xfId="3" applyNumberFormat="1" applyFont="1" applyBorder="1"/>
    <xf numFmtId="164" fontId="2" fillId="0" borderId="35" xfId="1" applyNumberFormat="1" applyFont="1" applyBorder="1"/>
    <xf numFmtId="0" fontId="2" fillId="0" borderId="36" xfId="0" applyFont="1" applyBorder="1"/>
    <xf numFmtId="165" fontId="2" fillId="0" borderId="37" xfId="2" applyNumberFormat="1" applyFont="1" applyBorder="1"/>
    <xf numFmtId="10" fontId="2" fillId="0" borderId="37" xfId="3" applyNumberFormat="1" applyFont="1" applyBorder="1"/>
    <xf numFmtId="0" fontId="2" fillId="0" borderId="34" xfId="0" applyFont="1" applyBorder="1"/>
    <xf numFmtId="0" fontId="2" fillId="0" borderId="38" xfId="0" applyFont="1" applyBorder="1"/>
    <xf numFmtId="164" fontId="2" fillId="0" borderId="39" xfId="1" applyNumberFormat="1" applyFont="1" applyBorder="1"/>
    <xf numFmtId="164" fontId="2" fillId="5" borderId="39" xfId="1" applyNumberFormat="1" applyFont="1" applyFill="1" applyBorder="1"/>
    <xf numFmtId="10" fontId="2" fillId="0" borderId="39" xfId="3" applyNumberFormat="1" applyFont="1" applyBorder="1"/>
    <xf numFmtId="164" fontId="2" fillId="0" borderId="40" xfId="1" applyNumberFormat="1" applyFont="1" applyBorder="1"/>
    <xf numFmtId="165" fontId="2" fillId="0" borderId="34" xfId="2" applyNumberFormat="1" applyFont="1" applyBorder="1"/>
    <xf numFmtId="165" fontId="2" fillId="0" borderId="35" xfId="2" applyNumberFormat="1" applyFont="1" applyBorder="1"/>
    <xf numFmtId="165" fontId="2" fillId="0" borderId="34" xfId="0" applyNumberFormat="1" applyFont="1" applyBorder="1"/>
    <xf numFmtId="165" fontId="2" fillId="0" borderId="35" xfId="0" applyNumberFormat="1" applyFont="1" applyBorder="1"/>
    <xf numFmtId="165" fontId="2" fillId="0" borderId="35" xfId="2" applyNumberFormat="1" applyFont="1" applyBorder="1" applyAlignment="1">
      <alignment horizontal="center"/>
    </xf>
    <xf numFmtId="0" fontId="2" fillId="0" borderId="41" xfId="0" applyFont="1" applyBorder="1"/>
    <xf numFmtId="164" fontId="2" fillId="0" borderId="34" xfId="1" applyNumberFormat="1" applyFont="1" applyFill="1" applyBorder="1"/>
    <xf numFmtId="164" fontId="2" fillId="0" borderId="35" xfId="1" applyNumberFormat="1" applyFont="1" applyFill="1" applyBorder="1"/>
    <xf numFmtId="164" fontId="2" fillId="0" borderId="0" xfId="1" applyNumberFormat="1" applyFont="1" applyFill="1"/>
    <xf numFmtId="165" fontId="2" fillId="0" borderId="34" xfId="2" applyNumberFormat="1" applyFont="1" applyFill="1" applyBorder="1"/>
    <xf numFmtId="10" fontId="2" fillId="0" borderId="34" xfId="3" applyNumberFormat="1" applyFont="1" applyFill="1" applyBorder="1"/>
    <xf numFmtId="165" fontId="2" fillId="0" borderId="35" xfId="2" applyNumberFormat="1" applyFont="1" applyFill="1" applyBorder="1"/>
    <xf numFmtId="0" fontId="7" fillId="2" borderId="27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 vertical="center" wrapText="1"/>
    </xf>
    <xf numFmtId="164" fontId="3" fillId="2" borderId="13" xfId="1" quotePrefix="1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8" xfId="1" applyNumberFormat="1" applyFont="1" applyFill="1" applyBorder="1" applyAlignment="1">
      <alignment horizontal="center" vertical="center" wrapText="1"/>
    </xf>
    <xf numFmtId="0" fontId="5" fillId="4" borderId="18" xfId="0" applyFont="1" applyFill="1" applyBorder="1"/>
    <xf numFmtId="0" fontId="2" fillId="4" borderId="18" xfId="0" applyFont="1" applyFill="1" applyBorder="1"/>
    <xf numFmtId="164" fontId="2" fillId="4" borderId="23" xfId="1" applyNumberFormat="1" applyFont="1" applyFill="1" applyBorder="1"/>
    <xf numFmtId="0" fontId="2" fillId="4" borderId="23" xfId="0" applyFont="1" applyFill="1" applyBorder="1"/>
    <xf numFmtId="164" fontId="2" fillId="0" borderId="28" xfId="1" applyNumberFormat="1" applyFont="1" applyBorder="1"/>
    <xf numFmtId="0" fontId="2" fillId="0" borderId="13" xfId="0" applyFont="1" applyBorder="1"/>
    <xf numFmtId="0" fontId="0" fillId="0" borderId="27" xfId="0" applyBorder="1"/>
    <xf numFmtId="164" fontId="0" fillId="0" borderId="13" xfId="1" applyNumberFormat="1" applyFont="1" applyBorder="1"/>
    <xf numFmtId="164" fontId="2" fillId="0" borderId="13" xfId="1" applyNumberFormat="1" applyFont="1" applyFill="1" applyBorder="1"/>
    <xf numFmtId="164" fontId="0" fillId="0" borderId="0" xfId="1" applyNumberFormat="1" applyFont="1" applyFill="1"/>
    <xf numFmtId="164" fontId="2" fillId="0" borderId="23" xfId="1" applyNumberFormat="1" applyFont="1" applyFill="1" applyBorder="1"/>
    <xf numFmtId="164" fontId="2" fillId="0" borderId="22" xfId="1" applyNumberFormat="1" applyFont="1" applyFill="1" applyBorder="1"/>
    <xf numFmtId="164" fontId="2" fillId="0" borderId="24" xfId="1" applyNumberFormat="1" applyFont="1" applyFill="1" applyBorder="1"/>
    <xf numFmtId="164" fontId="2" fillId="0" borderId="0" xfId="1" applyNumberFormat="1" applyFont="1" applyFill="1" applyBorder="1"/>
    <xf numFmtId="164" fontId="6" fillId="0" borderId="21" xfId="1" applyNumberFormat="1" applyFont="1" applyFill="1" applyBorder="1"/>
    <xf numFmtId="164" fontId="2" fillId="0" borderId="25" xfId="1" applyNumberFormat="1" applyFont="1" applyFill="1" applyBorder="1"/>
    <xf numFmtId="164" fontId="2" fillId="0" borderId="21" xfId="1" applyNumberFormat="1" applyFont="1" applyFill="1" applyBorder="1"/>
    <xf numFmtId="164" fontId="2" fillId="0" borderId="32" xfId="1" applyNumberFormat="1" applyFont="1" applyFill="1" applyBorder="1"/>
    <xf numFmtId="164" fontId="2" fillId="0" borderId="29" xfId="1" applyNumberFormat="1" applyFont="1" applyFill="1" applyBorder="1"/>
    <xf numFmtId="164" fontId="2" fillId="0" borderId="39" xfId="1" applyNumberFormat="1" applyFont="1" applyFill="1" applyBorder="1"/>
    <xf numFmtId="0" fontId="2" fillId="8" borderId="11" xfId="0" applyFont="1" applyFill="1" applyBorder="1"/>
    <xf numFmtId="0" fontId="2" fillId="8" borderId="17" xfId="0" applyFont="1" applyFill="1" applyBorder="1"/>
    <xf numFmtId="164" fontId="2" fillId="8" borderId="13" xfId="1" applyNumberFormat="1" applyFont="1" applyFill="1" applyBorder="1"/>
    <xf numFmtId="10" fontId="2" fillId="8" borderId="13" xfId="3" applyNumberFormat="1" applyFont="1" applyFill="1" applyBorder="1"/>
    <xf numFmtId="164" fontId="2" fillId="8" borderId="13" xfId="1" applyNumberFormat="1" applyFont="1" applyFill="1" applyBorder="1" applyAlignment="1">
      <alignment horizontal="center"/>
    </xf>
    <xf numFmtId="166" fontId="2" fillId="0" borderId="0" xfId="1" applyNumberFormat="1" applyFont="1" applyAlignment="1">
      <alignment horizontal="left" vertical="center"/>
    </xf>
    <xf numFmtId="44" fontId="4" fillId="3" borderId="6" xfId="2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9" fontId="7" fillId="2" borderId="26" xfId="0" applyNumberFormat="1" applyFont="1" applyFill="1" applyBorder="1" applyAlignment="1">
      <alignment horizontal="center" vertical="center"/>
    </xf>
    <xf numFmtId="9" fontId="7" fillId="2" borderId="27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44" fontId="8" fillId="5" borderId="5" xfId="2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22859</xdr:rowOff>
    </xdr:from>
    <xdr:to>
      <xdr:col>2</xdr:col>
      <xdr:colOff>807720</xdr:colOff>
      <xdr:row>4</xdr:row>
      <xdr:rowOff>136482</xdr:rowOff>
    </xdr:to>
    <xdr:pic>
      <xdr:nvPicPr>
        <xdr:cNvPr id="3" name="Picture 1" descr="A logo with a mountain and text&#10;&#10;Description automatically generated">
          <a:extLst>
            <a:ext uri="{FF2B5EF4-FFF2-40B4-BE49-F238E27FC236}">
              <a16:creationId xmlns:a16="http://schemas.microsoft.com/office/drawing/2014/main" id="{532F1D31-6F34-4E4A-6FD9-439B95AF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859"/>
          <a:ext cx="1226820" cy="84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22859</xdr:rowOff>
    </xdr:from>
    <xdr:to>
      <xdr:col>2</xdr:col>
      <xdr:colOff>807720</xdr:colOff>
      <xdr:row>4</xdr:row>
      <xdr:rowOff>136482</xdr:rowOff>
    </xdr:to>
    <xdr:pic>
      <xdr:nvPicPr>
        <xdr:cNvPr id="2" name="Picture 1" descr="A logo with a mountain and text&#10;&#10;Description automatically generated">
          <a:extLst>
            <a:ext uri="{FF2B5EF4-FFF2-40B4-BE49-F238E27FC236}">
              <a16:creationId xmlns:a16="http://schemas.microsoft.com/office/drawing/2014/main" id="{E9B94095-CABC-4EE3-BBBC-C12A58B87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859"/>
          <a:ext cx="1226820" cy="84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1074420</xdr:colOff>
      <xdr:row>0</xdr:row>
      <xdr:rowOff>91440</xdr:rowOff>
    </xdr:from>
    <xdr:to>
      <xdr:col>0</xdr:col>
      <xdr:colOff>2301240</xdr:colOff>
      <xdr:row>5</xdr:row>
      <xdr:rowOff>22183</xdr:rowOff>
    </xdr:to>
    <xdr:pic>
      <xdr:nvPicPr>
        <xdr:cNvPr id="3" name="Picture 1" descr="A logo with a mountain and text&#10;&#10;Description automatically generated">
          <a:extLst>
            <a:ext uri="{FF2B5EF4-FFF2-40B4-BE49-F238E27FC236}">
              <a16:creationId xmlns:a16="http://schemas.microsoft.com/office/drawing/2014/main" id="{9D767127-8FC6-41E4-9968-43CBB580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91440"/>
          <a:ext cx="1226820" cy="845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C9BB-EE72-4952-803B-830CB167B4CA}">
  <sheetPr>
    <pageSetUpPr fitToPage="1"/>
  </sheetPr>
  <dimension ref="A1:J65"/>
  <sheetViews>
    <sheetView zoomScale="145" zoomScaleNormal="145" workbookViewId="0">
      <selection activeCell="I7" sqref="I7"/>
    </sheetView>
  </sheetViews>
  <sheetFormatPr defaultRowHeight="15" x14ac:dyDescent="0.25"/>
  <cols>
    <col min="1" max="1" width="6.140625" customWidth="1"/>
    <col min="2" max="2" width="5.5703125" customWidth="1"/>
    <col min="3" max="3" width="21.140625" customWidth="1"/>
    <col min="4" max="4" width="13.7109375" style="75" customWidth="1"/>
    <col min="5" max="5" width="12.5703125" style="75" customWidth="1"/>
    <col min="6" max="6" width="12.7109375" style="75" customWidth="1"/>
    <col min="7" max="7" width="13.85546875" style="75" customWidth="1"/>
    <col min="8" max="8" width="10.7109375" customWidth="1"/>
    <col min="9" max="9" width="13.85546875" style="75" customWidth="1"/>
  </cols>
  <sheetData>
    <row r="1" spans="1:9" x14ac:dyDescent="0.25">
      <c r="A1" s="1"/>
      <c r="B1" s="1"/>
      <c r="C1" s="1"/>
      <c r="D1" s="7"/>
      <c r="E1" s="7"/>
      <c r="F1" s="7"/>
      <c r="G1" s="7"/>
      <c r="H1" s="1"/>
      <c r="I1" s="76"/>
    </row>
    <row r="2" spans="1:9" x14ac:dyDescent="0.25">
      <c r="A2" s="1"/>
      <c r="B2" s="1"/>
      <c r="C2" s="1"/>
      <c r="D2" s="7"/>
      <c r="E2" s="7"/>
      <c r="F2" s="72" t="s">
        <v>18</v>
      </c>
      <c r="G2" s="7"/>
      <c r="H2" s="1"/>
      <c r="I2" s="7"/>
    </row>
    <row r="3" spans="1:9" x14ac:dyDescent="0.25">
      <c r="A3" s="1"/>
      <c r="B3" s="1"/>
      <c r="C3" s="1"/>
      <c r="D3" s="7"/>
      <c r="E3" s="7"/>
      <c r="F3" s="147">
        <v>45961</v>
      </c>
      <c r="G3" s="147"/>
      <c r="H3" s="1"/>
      <c r="I3" s="7"/>
    </row>
    <row r="4" spans="1:9" x14ac:dyDescent="0.25">
      <c r="A4" s="1"/>
      <c r="B4" s="1"/>
      <c r="C4" s="1"/>
      <c r="D4" s="7"/>
      <c r="E4" s="7"/>
      <c r="F4" s="73" t="s">
        <v>82</v>
      </c>
      <c r="G4" s="7"/>
      <c r="H4" s="1"/>
      <c r="I4" s="7"/>
    </row>
    <row r="5" spans="1:9" x14ac:dyDescent="0.25">
      <c r="A5" s="1"/>
      <c r="B5" s="1"/>
      <c r="C5" s="1"/>
      <c r="D5" s="7"/>
      <c r="E5" s="7"/>
      <c r="F5" s="7"/>
      <c r="G5" s="7"/>
      <c r="H5" s="1"/>
      <c r="I5" s="7"/>
    </row>
    <row r="6" spans="1:9" ht="21" thickBot="1" x14ac:dyDescent="0.35">
      <c r="A6" s="148" t="s">
        <v>35</v>
      </c>
      <c r="B6" s="148"/>
      <c r="C6" s="148"/>
      <c r="D6" s="148"/>
      <c r="E6" s="148"/>
      <c r="F6" s="148"/>
      <c r="G6" s="148"/>
      <c r="H6" s="148"/>
      <c r="I6" s="148"/>
    </row>
    <row r="7" spans="1:9" ht="43.9" customHeight="1" thickBot="1" x14ac:dyDescent="0.3">
      <c r="A7" s="151"/>
      <c r="B7" s="152"/>
      <c r="C7" s="116"/>
      <c r="D7" s="118" t="s">
        <v>72</v>
      </c>
      <c r="E7" s="119" t="s">
        <v>80</v>
      </c>
      <c r="F7" s="119" t="s">
        <v>81</v>
      </c>
      <c r="G7" s="118" t="s">
        <v>73</v>
      </c>
      <c r="H7" s="120" t="s">
        <v>83</v>
      </c>
      <c r="I7" s="121" t="s">
        <v>74</v>
      </c>
    </row>
    <row r="8" spans="1:9" ht="18" x14ac:dyDescent="0.25">
      <c r="A8" s="122" t="s">
        <v>0</v>
      </c>
      <c r="B8" s="123"/>
      <c r="C8" s="123"/>
      <c r="D8" s="124"/>
      <c r="E8" s="124"/>
      <c r="F8" s="124"/>
      <c r="G8" s="124"/>
      <c r="H8" s="125"/>
      <c r="I8" s="124"/>
    </row>
    <row r="9" spans="1:9" ht="15.75" thickBot="1" x14ac:dyDescent="0.3">
      <c r="D9"/>
      <c r="E9"/>
      <c r="F9"/>
      <c r="G9"/>
      <c r="I9"/>
    </row>
    <row r="10" spans="1:9" ht="15.75" thickBot="1" x14ac:dyDescent="0.3">
      <c r="A10" s="1"/>
      <c r="B10" s="142" t="s">
        <v>17</v>
      </c>
      <c r="C10" s="143"/>
      <c r="D10" s="144">
        <v>1037938</v>
      </c>
      <c r="E10" s="144">
        <v>1534829.56</v>
      </c>
      <c r="F10" s="144">
        <v>0</v>
      </c>
      <c r="G10" s="144">
        <v>1534830</v>
      </c>
      <c r="H10" s="145">
        <f>G10/D10</f>
        <v>1.4787299434070242</v>
      </c>
      <c r="I10" s="146">
        <v>1173257</v>
      </c>
    </row>
    <row r="11" spans="1:9" x14ac:dyDescent="0.25">
      <c r="A11" s="1"/>
      <c r="E11" s="131"/>
      <c r="F11" s="131"/>
    </row>
    <row r="12" spans="1:9" ht="15.75" thickBot="1" x14ac:dyDescent="0.3">
      <c r="A12" s="1"/>
      <c r="B12" s="40" t="s">
        <v>1</v>
      </c>
      <c r="E12" s="131"/>
      <c r="F12" s="131"/>
    </row>
    <row r="13" spans="1:9" ht="15.75" thickBot="1" x14ac:dyDescent="0.3">
      <c r="A13" s="1"/>
      <c r="B13" s="70" t="s">
        <v>1</v>
      </c>
      <c r="C13" s="127"/>
      <c r="D13" s="126">
        <v>1256760</v>
      </c>
      <c r="E13" s="130">
        <v>31131.68</v>
      </c>
      <c r="F13" s="130">
        <v>15.35</v>
      </c>
      <c r="G13" s="60">
        <f>SUM(E13:F13)</f>
        <v>31147.03</v>
      </c>
      <c r="H13" s="65">
        <f>G13/D13</f>
        <v>2.4783594321907125E-2</v>
      </c>
      <c r="I13" s="60">
        <f>-533652+1744025.14</f>
        <v>1210373.1399999999</v>
      </c>
    </row>
    <row r="14" spans="1:9" x14ac:dyDescent="0.25">
      <c r="A14" s="1"/>
      <c r="E14" s="131"/>
      <c r="F14" s="131"/>
    </row>
    <row r="15" spans="1:9" ht="15.75" thickBot="1" x14ac:dyDescent="0.3">
      <c r="A15" s="1"/>
      <c r="B15" s="40" t="s">
        <v>65</v>
      </c>
      <c r="E15" s="131"/>
      <c r="F15" s="131"/>
    </row>
    <row r="16" spans="1:9" hidden="1" x14ac:dyDescent="0.25">
      <c r="A16" s="1"/>
      <c r="B16" s="41" t="s">
        <v>69</v>
      </c>
      <c r="C16" s="48"/>
      <c r="D16" s="53">
        <v>2891000</v>
      </c>
      <c r="E16" s="132">
        <v>489389</v>
      </c>
      <c r="F16" s="132">
        <v>69870</v>
      </c>
      <c r="G16" s="58">
        <v>1311141</v>
      </c>
      <c r="H16" s="64">
        <f>G16/D16</f>
        <v>0.45352507782774126</v>
      </c>
      <c r="I16" s="58">
        <v>100298.83</v>
      </c>
    </row>
    <row r="17" spans="1:9" hidden="1" x14ac:dyDescent="0.25">
      <c r="A17" s="1"/>
      <c r="B17" s="44" t="s">
        <v>70</v>
      </c>
      <c r="C17" s="34"/>
      <c r="D17" s="52">
        <v>0</v>
      </c>
      <c r="E17" s="133">
        <v>3485</v>
      </c>
      <c r="F17" s="133">
        <v>229</v>
      </c>
      <c r="G17" s="57">
        <v>5624</v>
      </c>
      <c r="H17" s="52">
        <v>0</v>
      </c>
      <c r="I17" s="57"/>
    </row>
    <row r="18" spans="1:9" hidden="1" x14ac:dyDescent="0.25">
      <c r="A18" s="1"/>
      <c r="B18" s="44" t="s">
        <v>62</v>
      </c>
      <c r="C18" s="34"/>
      <c r="D18" s="52">
        <v>0</v>
      </c>
      <c r="E18" s="133">
        <v>4200</v>
      </c>
      <c r="F18" s="133">
        <v>1140</v>
      </c>
      <c r="G18" s="57">
        <v>12840</v>
      </c>
      <c r="H18" s="52">
        <v>0</v>
      </c>
      <c r="I18" s="57">
        <v>6770</v>
      </c>
    </row>
    <row r="19" spans="1:9" hidden="1" x14ac:dyDescent="0.25">
      <c r="A19" s="1"/>
      <c r="B19" s="44" t="s">
        <v>63</v>
      </c>
      <c r="C19" s="34"/>
      <c r="D19" s="52">
        <v>0</v>
      </c>
      <c r="E19" s="133">
        <v>5</v>
      </c>
      <c r="F19" s="133">
        <v>31</v>
      </c>
      <c r="G19" s="57">
        <v>178</v>
      </c>
      <c r="H19" s="52">
        <v>0</v>
      </c>
      <c r="I19" s="57"/>
    </row>
    <row r="20" spans="1:9" ht="15.75" hidden="1" thickBot="1" x14ac:dyDescent="0.3">
      <c r="A20" s="1"/>
      <c r="B20" s="149" t="s">
        <v>2</v>
      </c>
      <c r="C20" s="150"/>
      <c r="D20" s="54">
        <v>200000</v>
      </c>
      <c r="E20" s="134">
        <v>0</v>
      </c>
      <c r="F20" s="134">
        <v>0</v>
      </c>
      <c r="G20" s="59">
        <v>0</v>
      </c>
      <c r="H20" s="59">
        <v>0</v>
      </c>
      <c r="I20" s="59">
        <v>0</v>
      </c>
    </row>
    <row r="21" spans="1:9" ht="15.75" hidden="1" thickBot="1" x14ac:dyDescent="0.3">
      <c r="A21" s="1"/>
      <c r="B21" s="3"/>
      <c r="C21" s="3"/>
      <c r="D21" s="68"/>
      <c r="E21" s="135"/>
      <c r="F21" s="135"/>
      <c r="G21" s="69"/>
      <c r="H21" s="69"/>
      <c r="I21" s="69"/>
    </row>
    <row r="22" spans="1:9" ht="15.75" thickBot="1" x14ac:dyDescent="0.3">
      <c r="B22" s="153" t="s">
        <v>71</v>
      </c>
      <c r="C22" s="154"/>
      <c r="D22" s="55">
        <f>330000+1840531</f>
        <v>2170531</v>
      </c>
      <c r="E22" s="130">
        <v>204377.67</v>
      </c>
      <c r="F22" s="130">
        <v>120167.49</v>
      </c>
      <c r="G22" s="60">
        <f>SUM(E22:F22)</f>
        <v>324545.16000000003</v>
      </c>
      <c r="H22" s="65">
        <f>G22/D22</f>
        <v>0.14952339312361815</v>
      </c>
      <c r="I22" s="60">
        <v>1511170.1</v>
      </c>
    </row>
    <row r="23" spans="1:9" x14ac:dyDescent="0.25">
      <c r="B23" s="68"/>
      <c r="C23" s="68"/>
      <c r="D23" s="68"/>
      <c r="E23" s="135"/>
      <c r="F23" s="135"/>
      <c r="G23" s="69"/>
      <c r="H23" s="11"/>
      <c r="I23" s="69"/>
    </row>
    <row r="24" spans="1:9" ht="15.75" thickBot="1" x14ac:dyDescent="0.3">
      <c r="B24" s="40" t="s">
        <v>5</v>
      </c>
      <c r="E24" s="131"/>
      <c r="F24" s="131"/>
    </row>
    <row r="25" spans="1:9" ht="15.75" thickBot="1" x14ac:dyDescent="0.3">
      <c r="A25" s="1"/>
      <c r="B25" s="153" t="s">
        <v>5</v>
      </c>
      <c r="C25" s="154"/>
      <c r="D25" s="55">
        <v>224922</v>
      </c>
      <c r="E25" s="130">
        <v>20000</v>
      </c>
      <c r="F25" s="130"/>
      <c r="G25" s="60">
        <f>SUM(E25:F25)</f>
        <v>20000</v>
      </c>
      <c r="H25" s="65">
        <f>G25/D25</f>
        <v>8.8919714389877377E-2</v>
      </c>
      <c r="I25" s="60">
        <v>532610.99</v>
      </c>
    </row>
    <row r="26" spans="1:9" x14ac:dyDescent="0.25">
      <c r="E26" s="131"/>
      <c r="F26" s="131"/>
    </row>
    <row r="27" spans="1:9" ht="15.75" thickBot="1" x14ac:dyDescent="0.3">
      <c r="B27" s="40" t="s">
        <v>67</v>
      </c>
      <c r="E27" s="131"/>
      <c r="F27" s="131"/>
    </row>
    <row r="28" spans="1:9" x14ac:dyDescent="0.25">
      <c r="A28" s="1"/>
      <c r="B28" s="41" t="s">
        <v>3</v>
      </c>
      <c r="C28" s="48"/>
      <c r="D28" s="53">
        <v>454758</v>
      </c>
      <c r="E28" s="132">
        <f t="shared" ref="E28:F28" si="0">SUM(E29:E31)</f>
        <v>19833.510000000002</v>
      </c>
      <c r="F28" s="132">
        <f t="shared" si="0"/>
        <v>33168.69</v>
      </c>
      <c r="G28" s="58">
        <f>SUM(G29:G31)</f>
        <v>53002.200000000004</v>
      </c>
      <c r="H28" s="64">
        <f>G28/D28</f>
        <v>0.1165503410605201</v>
      </c>
      <c r="I28" s="58">
        <f>SUM(I29:I31)</f>
        <v>404489.11</v>
      </c>
    </row>
    <row r="29" spans="1:9" x14ac:dyDescent="0.25">
      <c r="A29" s="1"/>
      <c r="B29" s="42"/>
      <c r="C29" s="71" t="s">
        <v>19</v>
      </c>
      <c r="D29" s="56">
        <v>303348</v>
      </c>
      <c r="E29" s="136">
        <v>13046.01</v>
      </c>
      <c r="F29" s="136">
        <v>23840.5</v>
      </c>
      <c r="G29" s="56">
        <f>SUM(E29:F29)</f>
        <v>36886.51</v>
      </c>
      <c r="H29" s="56"/>
      <c r="I29" s="56">
        <v>216809.65</v>
      </c>
    </row>
    <row r="30" spans="1:9" x14ac:dyDescent="0.25">
      <c r="A30" s="1"/>
      <c r="B30" s="42"/>
      <c r="C30" s="71" t="s">
        <v>20</v>
      </c>
      <c r="D30" s="56">
        <v>10000</v>
      </c>
      <c r="E30" s="136">
        <v>6787.5</v>
      </c>
      <c r="F30" s="136">
        <v>9328.19</v>
      </c>
      <c r="G30" s="56">
        <f t="shared" ref="G30:G34" si="1">SUM(E30:F30)</f>
        <v>16115.69</v>
      </c>
      <c r="H30" s="56"/>
      <c r="I30" s="56">
        <v>9118.75</v>
      </c>
    </row>
    <row r="31" spans="1:9" x14ac:dyDescent="0.25">
      <c r="A31" s="1"/>
      <c r="B31" s="42"/>
      <c r="C31" s="71" t="s">
        <v>21</v>
      </c>
      <c r="D31" s="56">
        <v>141410</v>
      </c>
      <c r="E31" s="136">
        <v>0</v>
      </c>
      <c r="F31" s="136"/>
      <c r="G31" s="56">
        <f t="shared" si="1"/>
        <v>0</v>
      </c>
      <c r="H31" s="56"/>
      <c r="I31" s="56">
        <v>178560.71</v>
      </c>
    </row>
    <row r="32" spans="1:9" x14ac:dyDescent="0.25">
      <c r="A32" s="1"/>
      <c r="B32" s="43" t="s">
        <v>4</v>
      </c>
      <c r="C32" s="47"/>
      <c r="D32" s="52">
        <v>15000</v>
      </c>
      <c r="E32" s="133">
        <v>171</v>
      </c>
      <c r="F32" s="133">
        <v>1367.31</v>
      </c>
      <c r="G32" s="57">
        <f t="shared" si="1"/>
        <v>1538.31</v>
      </c>
      <c r="H32" s="57">
        <v>0</v>
      </c>
      <c r="I32" s="57">
        <v>0</v>
      </c>
    </row>
    <row r="33" spans="1:10" ht="15.75" thickBot="1" x14ac:dyDescent="0.3">
      <c r="A33" s="1"/>
      <c r="B33" s="45" t="s">
        <v>68</v>
      </c>
      <c r="C33" s="49"/>
      <c r="D33" s="57">
        <v>35000</v>
      </c>
      <c r="E33" s="137">
        <v>6024.63</v>
      </c>
      <c r="F33" s="137">
        <v>2066.71</v>
      </c>
      <c r="G33" s="57">
        <f t="shared" si="1"/>
        <v>8091.34</v>
      </c>
      <c r="H33" s="66">
        <f>G33/D33</f>
        <v>0.23118114285714286</v>
      </c>
      <c r="I33" s="57">
        <v>60293.919999999998</v>
      </c>
    </row>
    <row r="34" spans="1:10" ht="15.75" thickBot="1" x14ac:dyDescent="0.3">
      <c r="A34" s="1"/>
      <c r="B34" s="149" t="s">
        <v>64</v>
      </c>
      <c r="C34" s="150"/>
      <c r="D34" s="54">
        <f>45500</f>
        <v>45500</v>
      </c>
      <c r="E34" s="134">
        <v>23945.51</v>
      </c>
      <c r="F34" s="134">
        <v>5664</v>
      </c>
      <c r="G34" s="59">
        <f t="shared" si="1"/>
        <v>29609.51</v>
      </c>
      <c r="H34" s="66">
        <f>G34/D34</f>
        <v>0.65075846153846151</v>
      </c>
      <c r="I34" s="59">
        <v>27507.74</v>
      </c>
    </row>
    <row r="36" spans="1:10" x14ac:dyDescent="0.25">
      <c r="B36" s="40" t="s">
        <v>66</v>
      </c>
    </row>
    <row r="37" spans="1:10" ht="15.75" thickBot="1" x14ac:dyDescent="0.3">
      <c r="A37" s="1"/>
      <c r="B37" s="46" t="s">
        <v>59</v>
      </c>
      <c r="C37" s="50"/>
      <c r="D37" s="54">
        <v>0</v>
      </c>
      <c r="E37" s="59">
        <v>0</v>
      </c>
      <c r="F37" s="59">
        <v>0</v>
      </c>
      <c r="G37" s="59">
        <f t="shared" ref="G37" si="2">SUM(E37:F37)</f>
        <v>0</v>
      </c>
      <c r="H37" s="66">
        <v>1</v>
      </c>
      <c r="I37" s="54">
        <v>979966</v>
      </c>
    </row>
    <row r="38" spans="1:10" ht="15.75" thickBot="1" x14ac:dyDescent="0.3">
      <c r="A38" s="1"/>
      <c r="B38" s="1"/>
      <c r="C38" s="70" t="s">
        <v>6</v>
      </c>
      <c r="D38" s="55">
        <f>D34+D33+D28+D25+D22+D13+D32+D10</f>
        <v>5240409</v>
      </c>
      <c r="E38" s="55">
        <f>E34+E33+E28+E25+E22+E13+E32+E10</f>
        <v>1840313.56</v>
      </c>
      <c r="F38" s="55">
        <f>F34+F33+F28+F25+F22+F13+F32+F10</f>
        <v>162449.55000000002</v>
      </c>
      <c r="G38" s="55">
        <f>G34+G33+G28+G25+G22+G13+G32+G10</f>
        <v>2002763.55</v>
      </c>
      <c r="H38" s="65">
        <f>G38/D38</f>
        <v>0.38217695412705383</v>
      </c>
      <c r="I38" s="55">
        <f>I37+I34+I33+I28+I25+I22+I13+I32+I10</f>
        <v>5899668</v>
      </c>
    </row>
    <row r="39" spans="1:10" x14ac:dyDescent="0.25">
      <c r="A39" s="1"/>
      <c r="B39" s="24"/>
      <c r="C39" s="1"/>
      <c r="D39" s="7"/>
      <c r="E39" s="7"/>
      <c r="F39" s="7"/>
      <c r="G39" s="7"/>
      <c r="H39" s="1"/>
      <c r="I39" s="7"/>
      <c r="J39" s="1"/>
    </row>
    <row r="40" spans="1:10" ht="15.75" thickBot="1" x14ac:dyDescent="0.3">
      <c r="A40" s="1"/>
      <c r="B40" s="1"/>
      <c r="C40" s="1"/>
      <c r="D40" s="7"/>
      <c r="E40" s="7"/>
      <c r="F40" s="7"/>
      <c r="G40" s="7"/>
      <c r="H40" s="1"/>
      <c r="I40" s="7"/>
      <c r="J40" s="1"/>
    </row>
    <row r="41" spans="1:10" ht="28.5" x14ac:dyDescent="0.25">
      <c r="A41" s="8" t="s">
        <v>7</v>
      </c>
      <c r="B41" s="9"/>
      <c r="C41" s="9"/>
      <c r="D41" s="74" t="str">
        <f t="shared" ref="D41:I41" si="3">D7</f>
        <v>2025/26 Budget</v>
      </c>
      <c r="E41" s="74" t="str">
        <f t="shared" si="3"/>
        <v>July-Sept 2025</v>
      </c>
      <c r="F41" s="74" t="str">
        <f t="shared" si="3"/>
        <v>October 2025</v>
      </c>
      <c r="G41" s="74" t="str">
        <f t="shared" si="3"/>
        <v>2025/26 YTD Actual</v>
      </c>
      <c r="H41" s="51" t="str">
        <f t="shared" si="3"/>
        <v>33% of Budget</v>
      </c>
      <c r="I41" s="74" t="str">
        <f t="shared" si="3"/>
        <v>2024/25 Prior Year</v>
      </c>
    </row>
    <row r="42" spans="1:10" x14ac:dyDescent="0.25">
      <c r="A42" s="1"/>
      <c r="B42" s="6" t="s">
        <v>32</v>
      </c>
      <c r="C42" s="47"/>
      <c r="D42" s="52">
        <v>2868454</v>
      </c>
      <c r="E42" s="133">
        <v>879584.22</v>
      </c>
      <c r="F42" s="133">
        <v>220368.25</v>
      </c>
      <c r="G42" s="57">
        <f t="shared" ref="G42:G53" si="4">SUM(E42:F42)</f>
        <v>1099952.47</v>
      </c>
      <c r="H42" s="63">
        <f>G42/D42</f>
        <v>0.3834652638668774</v>
      </c>
      <c r="I42" s="57">
        <v>3610682.07</v>
      </c>
    </row>
    <row r="43" spans="1:10" x14ac:dyDescent="0.25">
      <c r="A43" s="1"/>
      <c r="B43" s="6" t="s">
        <v>8</v>
      </c>
      <c r="C43" s="47"/>
      <c r="D43" s="52">
        <v>911277</v>
      </c>
      <c r="E43" s="133">
        <v>226506.87</v>
      </c>
      <c r="F43" s="133">
        <v>59993.91</v>
      </c>
      <c r="G43" s="57">
        <f t="shared" si="4"/>
        <v>286500.78000000003</v>
      </c>
      <c r="H43" s="63">
        <f>G43/D43</f>
        <v>0.31439483274569646</v>
      </c>
      <c r="I43" s="57">
        <v>1024123.32</v>
      </c>
    </row>
    <row r="44" spans="1:10" x14ac:dyDescent="0.25">
      <c r="A44" s="1"/>
      <c r="B44" s="6" t="s">
        <v>9</v>
      </c>
      <c r="C44" s="47"/>
      <c r="D44" s="52">
        <v>25000</v>
      </c>
      <c r="E44" s="133">
        <v>0</v>
      </c>
      <c r="F44" s="133">
        <v>0</v>
      </c>
      <c r="G44" s="57">
        <f t="shared" si="4"/>
        <v>0</v>
      </c>
      <c r="H44" s="63">
        <f>G44/D44</f>
        <v>0</v>
      </c>
      <c r="I44" s="57">
        <v>1566.74</v>
      </c>
    </row>
    <row r="45" spans="1:10" x14ac:dyDescent="0.25">
      <c r="A45" s="1"/>
      <c r="B45" s="6" t="s">
        <v>10</v>
      </c>
      <c r="C45" s="47"/>
      <c r="D45" s="52">
        <v>0</v>
      </c>
      <c r="E45" s="133">
        <v>22701.96</v>
      </c>
      <c r="F45" s="133">
        <v>420.62</v>
      </c>
      <c r="G45" s="57">
        <f t="shared" si="4"/>
        <v>23122.579999999998</v>
      </c>
      <c r="H45" s="52">
        <v>0</v>
      </c>
      <c r="I45" s="57">
        <v>0</v>
      </c>
    </row>
    <row r="46" spans="1:10" ht="5.45" customHeight="1" x14ac:dyDescent="0.25">
      <c r="A46" s="1"/>
      <c r="B46" s="1"/>
      <c r="C46" s="1"/>
      <c r="D46" s="62"/>
      <c r="E46" s="138"/>
      <c r="F46" s="138"/>
      <c r="G46" s="57">
        <f t="shared" si="4"/>
        <v>0</v>
      </c>
      <c r="H46" s="61"/>
      <c r="I46" s="62"/>
    </row>
    <row r="47" spans="1:10" x14ac:dyDescent="0.25">
      <c r="A47" s="1"/>
      <c r="B47" s="6" t="s">
        <v>11</v>
      </c>
      <c r="C47" s="47"/>
      <c r="D47" s="52">
        <v>1128875</v>
      </c>
      <c r="E47" s="133">
        <v>0</v>
      </c>
      <c r="F47" s="133">
        <v>0</v>
      </c>
      <c r="G47" s="57">
        <f t="shared" si="4"/>
        <v>0</v>
      </c>
      <c r="H47" s="52">
        <v>0</v>
      </c>
      <c r="I47" s="52">
        <v>30250</v>
      </c>
    </row>
    <row r="48" spans="1:10" ht="5.45" customHeight="1" x14ac:dyDescent="0.25">
      <c r="A48" s="1"/>
      <c r="B48" s="1"/>
      <c r="C48" s="1"/>
      <c r="D48" s="62"/>
      <c r="E48" s="138"/>
      <c r="F48" s="138"/>
      <c r="G48" s="57">
        <f t="shared" si="4"/>
        <v>0</v>
      </c>
      <c r="H48" s="61"/>
      <c r="I48" s="62"/>
    </row>
    <row r="49" spans="1:9" x14ac:dyDescent="0.25">
      <c r="A49" s="1"/>
      <c r="B49" s="6" t="s">
        <v>12</v>
      </c>
      <c r="C49" s="47"/>
      <c r="D49" s="52">
        <v>0</v>
      </c>
      <c r="E49" s="133">
        <v>0</v>
      </c>
      <c r="F49" s="133">
        <v>0</v>
      </c>
      <c r="G49" s="57">
        <f t="shared" si="4"/>
        <v>0</v>
      </c>
      <c r="H49" s="52">
        <v>0</v>
      </c>
      <c r="I49" s="52">
        <v>0</v>
      </c>
    </row>
    <row r="50" spans="1:9" ht="4.1500000000000004" customHeight="1" x14ac:dyDescent="0.25">
      <c r="A50" s="1"/>
      <c r="B50" s="1"/>
      <c r="C50" s="1"/>
      <c r="D50" s="62"/>
      <c r="E50" s="138"/>
      <c r="F50" s="138"/>
      <c r="G50" s="57">
        <f t="shared" si="4"/>
        <v>0</v>
      </c>
      <c r="H50" s="61"/>
      <c r="I50" s="62"/>
    </row>
    <row r="51" spans="1:9" x14ac:dyDescent="0.25">
      <c r="A51" s="1"/>
      <c r="B51" s="6" t="s">
        <v>13</v>
      </c>
      <c r="C51" s="47"/>
      <c r="D51" s="52">
        <v>214921</v>
      </c>
      <c r="E51" s="133">
        <v>0</v>
      </c>
      <c r="F51" s="133">
        <v>0</v>
      </c>
      <c r="G51" s="57">
        <f t="shared" si="4"/>
        <v>0</v>
      </c>
      <c r="H51" s="52">
        <v>0</v>
      </c>
      <c r="I51" s="52">
        <v>0</v>
      </c>
    </row>
    <row r="52" spans="1:9" ht="4.1500000000000004" customHeight="1" x14ac:dyDescent="0.25">
      <c r="A52" s="1"/>
      <c r="B52" s="1"/>
      <c r="C52" s="1"/>
      <c r="D52" s="62"/>
      <c r="E52" s="138"/>
      <c r="F52" s="138"/>
      <c r="G52" s="57">
        <f t="shared" si="4"/>
        <v>0</v>
      </c>
      <c r="H52" s="61"/>
      <c r="I52" s="62"/>
    </row>
    <row r="53" spans="1:9" x14ac:dyDescent="0.25">
      <c r="A53" s="1"/>
      <c r="B53" s="6" t="s">
        <v>14</v>
      </c>
      <c r="C53" s="47"/>
      <c r="D53" s="52">
        <v>0</v>
      </c>
      <c r="E53" s="133">
        <v>0</v>
      </c>
      <c r="F53" s="133">
        <v>0</v>
      </c>
      <c r="G53" s="57">
        <f t="shared" si="4"/>
        <v>0</v>
      </c>
      <c r="H53" s="52">
        <v>0</v>
      </c>
      <c r="I53" s="52">
        <v>0</v>
      </c>
    </row>
    <row r="54" spans="1:9" ht="4.9000000000000004" customHeight="1" x14ac:dyDescent="0.25">
      <c r="A54" s="1"/>
      <c r="B54" s="1"/>
      <c r="C54" s="1"/>
      <c r="D54" s="62"/>
      <c r="E54" s="62"/>
      <c r="F54" s="62"/>
      <c r="G54" s="62"/>
      <c r="H54" s="61"/>
      <c r="I54" s="62"/>
    </row>
    <row r="55" spans="1:9" x14ac:dyDescent="0.25">
      <c r="A55" s="1"/>
      <c r="B55" s="6" t="s">
        <v>15</v>
      </c>
      <c r="C55" s="47"/>
      <c r="D55" s="52">
        <f>SUM(D42:D53)</f>
        <v>5148527</v>
      </c>
      <c r="E55" s="52">
        <f t="shared" ref="E55:F55" si="5">SUM(E42:E53)</f>
        <v>1128793.0499999998</v>
      </c>
      <c r="F55" s="52">
        <f t="shared" si="5"/>
        <v>280782.78000000003</v>
      </c>
      <c r="G55" s="52">
        <f t="shared" ref="G55" si="6">SUM(G42:G53)</f>
        <v>1409575.83</v>
      </c>
      <c r="H55" s="63">
        <f>G55/D55</f>
        <v>0.27378235172895082</v>
      </c>
      <c r="I55" s="52">
        <f t="shared" ref="I55" si="7">SUM(I42:I53)</f>
        <v>4666622.13</v>
      </c>
    </row>
    <row r="56" spans="1:9" x14ac:dyDescent="0.25">
      <c r="A56" s="1"/>
      <c r="B56" s="6" t="s">
        <v>16</v>
      </c>
      <c r="C56" s="47"/>
      <c r="D56" s="52">
        <f>D38-D55</f>
        <v>91882</v>
      </c>
      <c r="E56" s="52">
        <f t="shared" ref="E56:F56" si="8">E38-E55</f>
        <v>711520.51000000024</v>
      </c>
      <c r="F56" s="52">
        <f t="shared" si="8"/>
        <v>-118333.23000000001</v>
      </c>
      <c r="G56" s="52">
        <f>G38-G55</f>
        <v>593187.72</v>
      </c>
      <c r="H56" s="63">
        <f>G56/D56</f>
        <v>6.4559730959273844</v>
      </c>
      <c r="I56" s="52">
        <f>I38-I55</f>
        <v>1233045.8700000001</v>
      </c>
    </row>
    <row r="57" spans="1:9" ht="6" customHeight="1" thickBot="1" x14ac:dyDescent="0.3">
      <c r="A57" s="1"/>
      <c r="B57" s="1"/>
      <c r="C57" s="1"/>
      <c r="D57" s="62"/>
      <c r="E57" s="62"/>
      <c r="F57" s="62"/>
      <c r="G57" s="62"/>
      <c r="H57" s="61"/>
      <c r="I57" s="62"/>
    </row>
    <row r="58" spans="1:9" ht="15.75" thickBot="1" x14ac:dyDescent="0.3">
      <c r="B58" s="70" t="s">
        <v>76</v>
      </c>
      <c r="C58" s="128"/>
      <c r="D58" s="129">
        <f>D38-D55-D56</f>
        <v>0</v>
      </c>
      <c r="E58" s="129">
        <f t="shared" ref="E58:I58" si="9">E38-E55-E56</f>
        <v>0</v>
      </c>
      <c r="F58" s="129">
        <f t="shared" si="9"/>
        <v>0</v>
      </c>
      <c r="G58" s="129">
        <f t="shared" si="9"/>
        <v>0</v>
      </c>
      <c r="H58" s="67"/>
      <c r="I58" s="129">
        <f t="shared" si="9"/>
        <v>0</v>
      </c>
    </row>
    <row r="59" spans="1:9" x14ac:dyDescent="0.25">
      <c r="B59" s="1"/>
    </row>
    <row r="60" spans="1:9" x14ac:dyDescent="0.25">
      <c r="B60" s="1"/>
    </row>
    <row r="61" spans="1:9" x14ac:dyDescent="0.25">
      <c r="B61" s="1"/>
    </row>
    <row r="62" spans="1:9" x14ac:dyDescent="0.25">
      <c r="B62" s="1"/>
    </row>
    <row r="63" spans="1:9" x14ac:dyDescent="0.25">
      <c r="B63" s="1"/>
    </row>
    <row r="64" spans="1:9" x14ac:dyDescent="0.25">
      <c r="B64" s="1"/>
    </row>
    <row r="65" spans="2:2" x14ac:dyDescent="0.25">
      <c r="B65" s="1"/>
    </row>
  </sheetData>
  <mergeCells count="7">
    <mergeCell ref="F3:G3"/>
    <mergeCell ref="A6:I6"/>
    <mergeCell ref="B34:C34"/>
    <mergeCell ref="A7:B7"/>
    <mergeCell ref="B20:C20"/>
    <mergeCell ref="B25:C25"/>
    <mergeCell ref="B22:C22"/>
  </mergeCells>
  <phoneticPr fontId="10" type="noConversion"/>
  <printOptions horizontalCentered="1" verticalCentered="1"/>
  <pageMargins left="0.7" right="0.7" top="0.75" bottom="0.75" header="0.3" footer="0.3"/>
  <pageSetup scale="8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3092-5BEE-4471-859A-3BA6077AD2A7}">
  <sheetPr>
    <pageSetUpPr fitToPage="1"/>
  </sheetPr>
  <dimension ref="A1:K46"/>
  <sheetViews>
    <sheetView tabSelected="1" zoomScaleNormal="100" workbookViewId="0">
      <selection activeCell="F33" sqref="F33"/>
    </sheetView>
  </sheetViews>
  <sheetFormatPr defaultRowHeight="15" x14ac:dyDescent="0.25"/>
  <cols>
    <col min="1" max="1" width="6.140625" customWidth="1"/>
    <col min="2" max="2" width="5.5703125" customWidth="1"/>
    <col min="3" max="3" width="21.140625" customWidth="1"/>
    <col min="4" max="4" width="13.140625" customWidth="1"/>
    <col min="5" max="5" width="13.85546875" customWidth="1"/>
    <col min="6" max="6" width="12.7109375" customWidth="1"/>
    <col min="7" max="7" width="13.85546875" customWidth="1"/>
    <col min="8" max="8" width="10.7109375" customWidth="1"/>
    <col min="9" max="9" width="13.28515625" customWidth="1"/>
    <col min="11" max="11" width="14.28515625" bestFit="1" customWidth="1"/>
    <col min="12" max="12" width="12.710937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2"/>
    </row>
    <row r="2" spans="1:11" x14ac:dyDescent="0.25">
      <c r="A2" s="1"/>
      <c r="B2" s="1"/>
      <c r="C2" s="1"/>
      <c r="D2" s="3" t="str">
        <f>'General Fund'!F2</f>
        <v>FINANCIAL DASHBOARD</v>
      </c>
      <c r="E2" s="3"/>
      <c r="F2" s="3"/>
      <c r="G2" s="1"/>
      <c r="H2" s="1"/>
      <c r="I2" s="1"/>
    </row>
    <row r="3" spans="1:11" x14ac:dyDescent="0.25">
      <c r="A3" s="1"/>
      <c r="B3" s="1"/>
      <c r="C3" s="1"/>
      <c r="D3" s="156">
        <f>'General Fund'!F3</f>
        <v>45961</v>
      </c>
      <c r="E3" s="4"/>
      <c r="F3" s="4"/>
      <c r="G3" s="1"/>
      <c r="H3" s="1"/>
      <c r="I3" s="1"/>
    </row>
    <row r="4" spans="1:11" x14ac:dyDescent="0.25">
      <c r="A4" s="1"/>
      <c r="B4" s="1"/>
      <c r="C4" s="1"/>
      <c r="D4" s="3" t="str">
        <f>'General Fund'!F4</f>
        <v>33% OF TOTAL BUDGET</v>
      </c>
      <c r="E4" s="5"/>
      <c r="F4" s="5"/>
      <c r="G4" s="1"/>
      <c r="H4" s="1"/>
      <c r="I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K5" s="33"/>
    </row>
    <row r="6" spans="1:11" ht="21" thickBot="1" x14ac:dyDescent="0.35">
      <c r="A6" s="148" t="s">
        <v>51</v>
      </c>
      <c r="B6" s="148"/>
      <c r="C6" s="148"/>
      <c r="D6" s="148"/>
      <c r="E6" s="148"/>
      <c r="F6" s="148"/>
      <c r="G6" s="148"/>
      <c r="H6" s="148"/>
      <c r="I6" s="148"/>
    </row>
    <row r="7" spans="1:11" ht="43.9" customHeight="1" thickBot="1" x14ac:dyDescent="0.3">
      <c r="A7" s="151"/>
      <c r="B7" s="152"/>
      <c r="C7" s="116"/>
      <c r="D7" s="117" t="str">
        <f>'General Fund'!D7</f>
        <v>2025/26 Budget</v>
      </c>
      <c r="E7" s="117" t="str">
        <f>'General Fund'!E7</f>
        <v>July-Sept 2025</v>
      </c>
      <c r="F7" s="117" t="str">
        <f>'General Fund'!F7</f>
        <v>October 2025</v>
      </c>
      <c r="G7" s="117" t="str">
        <f>'General Fund'!G7</f>
        <v>2025/26 YTD Actual</v>
      </c>
      <c r="H7" s="117" t="str">
        <f>'General Fund'!H7</f>
        <v>33% of Budget</v>
      </c>
      <c r="I7" s="117" t="str">
        <f>'General Fund'!I7</f>
        <v>2024/25 Prior Year</v>
      </c>
    </row>
    <row r="8" spans="1:11" ht="18.75" thickBot="1" x14ac:dyDescent="0.3">
      <c r="A8" s="77" t="s">
        <v>0</v>
      </c>
      <c r="B8" s="78"/>
      <c r="C8" s="78"/>
      <c r="D8" s="78"/>
      <c r="E8" s="78"/>
      <c r="F8" s="78"/>
      <c r="G8" s="78"/>
      <c r="H8" s="78"/>
      <c r="I8" s="79"/>
    </row>
    <row r="9" spans="1:11" ht="6" customHeight="1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11" ht="15.75" thickBot="1" x14ac:dyDescent="0.3">
      <c r="A10" s="1"/>
      <c r="B10" s="90" t="s">
        <v>17</v>
      </c>
      <c r="C10" s="98"/>
      <c r="D10" s="104">
        <v>0</v>
      </c>
      <c r="E10" s="104">
        <v>2828573</v>
      </c>
      <c r="F10" s="104"/>
      <c r="G10" s="104">
        <v>0</v>
      </c>
      <c r="H10" s="93"/>
      <c r="I10" s="108">
        <v>0</v>
      </c>
    </row>
    <row r="11" spans="1:11" ht="5.45" customHeight="1" thickBot="1" x14ac:dyDescent="0.3">
      <c r="A11" s="1"/>
      <c r="B11" s="1"/>
      <c r="C11" s="1"/>
      <c r="D11" s="7"/>
      <c r="E11" s="7"/>
      <c r="F11" s="7"/>
      <c r="G11" s="7"/>
      <c r="H11" s="1"/>
      <c r="I11" s="7"/>
    </row>
    <row r="12" spans="1:11" ht="15.75" thickBot="1" x14ac:dyDescent="0.3">
      <c r="A12" s="1"/>
      <c r="B12" s="41" t="s">
        <v>52</v>
      </c>
      <c r="C12" s="85"/>
      <c r="D12" s="86"/>
      <c r="E12" s="139">
        <v>47836.99</v>
      </c>
      <c r="F12" s="139">
        <v>6408.67</v>
      </c>
      <c r="G12" s="87">
        <f>SUM(E12:F12)</f>
        <v>54245.659999999996</v>
      </c>
      <c r="H12" s="88">
        <v>0</v>
      </c>
      <c r="I12" s="89">
        <v>7000000</v>
      </c>
    </row>
    <row r="13" spans="1:11" ht="15.75" thickBot="1" x14ac:dyDescent="0.3">
      <c r="A13" s="1"/>
      <c r="B13" s="84" t="s">
        <v>53</v>
      </c>
      <c r="C13" s="90"/>
      <c r="D13" s="91">
        <v>0</v>
      </c>
      <c r="E13" s="110">
        <v>1055820</v>
      </c>
      <c r="F13" s="110">
        <v>200660</v>
      </c>
      <c r="G13" s="92">
        <f>SUM(E13:F13)</f>
        <v>1256480</v>
      </c>
      <c r="H13" s="93">
        <v>1</v>
      </c>
      <c r="I13" s="94">
        <v>299602</v>
      </c>
    </row>
    <row r="14" spans="1:11" ht="15.75" thickBot="1" x14ac:dyDescent="0.3">
      <c r="A14" s="1"/>
      <c r="B14" s="1"/>
      <c r="C14" s="95" t="s">
        <v>6</v>
      </c>
      <c r="D14" s="96">
        <f>SUM(D10:D13)</f>
        <v>0</v>
      </c>
      <c r="E14" s="96">
        <f>SUM(E10:E13)</f>
        <v>3932229.99</v>
      </c>
      <c r="F14" s="96">
        <f>SUM(F10:F13)</f>
        <v>207068.67</v>
      </c>
      <c r="G14" s="96">
        <f>SUM(G12:G13)</f>
        <v>1310725.6599999999</v>
      </c>
      <c r="H14" s="97">
        <v>0</v>
      </c>
      <c r="I14" s="96">
        <f>SUM(I10:I13)</f>
        <v>7299602</v>
      </c>
      <c r="K14" s="26"/>
    </row>
    <row r="15" spans="1:11" x14ac:dyDescent="0.25">
      <c r="A15" s="1"/>
      <c r="B15" s="24"/>
      <c r="C15" s="1"/>
      <c r="D15" s="10"/>
      <c r="E15" s="10"/>
      <c r="F15" s="10"/>
      <c r="G15" s="10"/>
      <c r="H15" s="11"/>
      <c r="I15" s="10"/>
    </row>
    <row r="16" spans="1:11" ht="15.75" thickBot="1" x14ac:dyDescent="0.3">
      <c r="A16" s="1"/>
      <c r="B16" s="1"/>
      <c r="C16" s="1"/>
      <c r="D16" s="1"/>
      <c r="E16" s="1"/>
      <c r="F16" s="1"/>
      <c r="G16" s="27"/>
      <c r="H16" s="1"/>
      <c r="I16" s="1"/>
    </row>
    <row r="17" spans="1:9" ht="18.75" thickBot="1" x14ac:dyDescent="0.3">
      <c r="A17" s="77" t="s">
        <v>7</v>
      </c>
      <c r="B17" s="78"/>
      <c r="C17" s="78"/>
      <c r="D17" s="78"/>
      <c r="E17" s="78"/>
      <c r="F17" s="78"/>
      <c r="G17" s="78"/>
      <c r="H17" s="78"/>
      <c r="I17" s="79"/>
    </row>
    <row r="18" spans="1:9" ht="5.45" customHeight="1" thickBot="1" x14ac:dyDescent="0.3">
      <c r="A18" s="1"/>
      <c r="B18" s="1"/>
      <c r="C18" s="1"/>
      <c r="D18" s="7"/>
      <c r="E18" s="7"/>
      <c r="F18" s="7"/>
      <c r="G18" s="7"/>
      <c r="H18" s="1"/>
      <c r="I18" s="7"/>
    </row>
    <row r="19" spans="1:9" ht="15.75" thickBot="1" x14ac:dyDescent="0.3">
      <c r="A19" s="1"/>
      <c r="B19" s="90" t="s">
        <v>8</v>
      </c>
      <c r="C19" s="98"/>
      <c r="D19" s="91">
        <v>0</v>
      </c>
      <c r="E19" s="110">
        <v>0</v>
      </c>
      <c r="F19" s="110"/>
      <c r="G19" s="92">
        <f>SUM(E19:F19)</f>
        <v>0</v>
      </c>
      <c r="H19" s="93">
        <v>0</v>
      </c>
      <c r="I19" s="94">
        <v>55500</v>
      </c>
    </row>
    <row r="20" spans="1:9" ht="5.45" customHeight="1" thickBot="1" x14ac:dyDescent="0.3">
      <c r="A20" s="1"/>
      <c r="B20" s="1"/>
      <c r="C20" s="1"/>
      <c r="D20" s="7"/>
      <c r="E20" s="112"/>
      <c r="F20" s="112"/>
      <c r="G20" s="7"/>
      <c r="H20" s="1"/>
      <c r="I20" s="7"/>
    </row>
    <row r="21" spans="1:9" x14ac:dyDescent="0.25">
      <c r="A21" s="1"/>
      <c r="C21" s="41" t="s">
        <v>54</v>
      </c>
      <c r="D21" s="80">
        <v>0</v>
      </c>
      <c r="E21" s="140">
        <v>512606.36</v>
      </c>
      <c r="F21" s="140">
        <v>0</v>
      </c>
      <c r="G21" s="81">
        <f>SUM(E21:F21)</f>
        <v>512606.36</v>
      </c>
      <c r="H21" s="82">
        <v>0</v>
      </c>
      <c r="I21" s="83">
        <v>1116431.78</v>
      </c>
    </row>
    <row r="22" spans="1:9" ht="15.75" thickBot="1" x14ac:dyDescent="0.3">
      <c r="A22" s="1"/>
      <c r="C22" s="99" t="s">
        <v>55</v>
      </c>
      <c r="D22" s="100">
        <v>5644500</v>
      </c>
      <c r="E22" s="141">
        <v>817264.64000000001</v>
      </c>
      <c r="F22" s="141">
        <v>4172.99</v>
      </c>
      <c r="G22" s="101">
        <f>SUM(E22:F22)</f>
        <v>821437.63</v>
      </c>
      <c r="H22" s="102">
        <f t="shared" ref="H22:H23" si="0">G22/D22</f>
        <v>0.14552885640889363</v>
      </c>
      <c r="I22" s="103">
        <v>3178171.93</v>
      </c>
    </row>
    <row r="23" spans="1:9" ht="15.75" thickBot="1" x14ac:dyDescent="0.3">
      <c r="A23" s="1"/>
      <c r="B23" s="90" t="s">
        <v>9</v>
      </c>
      <c r="C23" s="98"/>
      <c r="D23" s="91">
        <f>SUM(D21:D22)</f>
        <v>5644500</v>
      </c>
      <c r="E23" s="91">
        <f t="shared" ref="E23" si="1">SUM(E21:E22)</f>
        <v>1329871</v>
      </c>
      <c r="F23" s="91"/>
      <c r="G23" s="91">
        <f>SUM(G21:G22)</f>
        <v>1334043.99</v>
      </c>
      <c r="H23" s="93">
        <f t="shared" si="0"/>
        <v>0.23634404996013819</v>
      </c>
      <c r="I23" s="94">
        <f>SUM(I21:I22)</f>
        <v>4294603.71</v>
      </c>
    </row>
    <row r="24" spans="1:9" ht="15.75" thickBot="1" x14ac:dyDescent="0.3">
      <c r="A24" s="1"/>
      <c r="B24" s="90" t="s">
        <v>57</v>
      </c>
      <c r="C24" s="98"/>
      <c r="D24" s="91">
        <v>1300000</v>
      </c>
      <c r="E24" s="91">
        <v>0</v>
      </c>
      <c r="F24" s="91">
        <v>0</v>
      </c>
      <c r="G24" s="91">
        <v>0</v>
      </c>
      <c r="H24" s="93"/>
      <c r="I24" s="94">
        <v>979966</v>
      </c>
    </row>
    <row r="25" spans="1:9" ht="5.45" customHeight="1" thickBot="1" x14ac:dyDescent="0.3">
      <c r="A25" s="1"/>
      <c r="B25" s="1"/>
      <c r="C25" s="1"/>
      <c r="D25" s="7"/>
      <c r="E25" s="7"/>
      <c r="F25" s="7"/>
      <c r="G25" s="7"/>
      <c r="H25" s="1"/>
      <c r="I25" s="7"/>
    </row>
    <row r="26" spans="1:9" ht="15.75" thickBot="1" x14ac:dyDescent="0.3">
      <c r="A26" s="1"/>
      <c r="B26" s="90" t="s">
        <v>15</v>
      </c>
      <c r="C26" s="98"/>
      <c r="D26" s="104">
        <f>SUM(D19,D23,D24)</f>
        <v>6944500</v>
      </c>
      <c r="E26" s="104">
        <f t="shared" ref="E26:F26" si="2">SUM(E19,E23,E24)</f>
        <v>1329871</v>
      </c>
      <c r="F26" s="104">
        <f t="shared" si="2"/>
        <v>0</v>
      </c>
      <c r="G26" s="104">
        <f>SUM(G19,G23,G24)</f>
        <v>1334043.99</v>
      </c>
      <c r="H26" s="93">
        <f t="shared" ref="H26" si="3">G26/D26</f>
        <v>0.19210079775361796</v>
      </c>
      <c r="I26" s="105">
        <f>SUM(I18:I25)</f>
        <v>9624673.4199999999</v>
      </c>
    </row>
    <row r="27" spans="1:9" ht="15.75" thickBot="1" x14ac:dyDescent="0.3">
      <c r="A27" s="1"/>
      <c r="B27" s="90" t="s">
        <v>16</v>
      </c>
      <c r="C27" s="98"/>
      <c r="D27" s="106">
        <f>D14-D26</f>
        <v>-6944500</v>
      </c>
      <c r="E27" s="106">
        <f t="shared" ref="E27:F27" si="4">E14-E26</f>
        <v>2602358.9900000002</v>
      </c>
      <c r="F27" s="106">
        <f t="shared" si="4"/>
        <v>207068.67</v>
      </c>
      <c r="G27" s="106">
        <f>G14-G26</f>
        <v>-23318.330000000075</v>
      </c>
      <c r="H27" s="106"/>
      <c r="I27" s="107">
        <f t="shared" ref="I27" si="5">I14-I26</f>
        <v>-2325071.42</v>
      </c>
    </row>
    <row r="28" spans="1:9" x14ac:dyDescent="0.25">
      <c r="A28" s="1"/>
      <c r="B28" s="24"/>
      <c r="C28" s="1"/>
      <c r="D28" s="10"/>
      <c r="E28" s="10"/>
      <c r="F28" s="10"/>
      <c r="G28" s="10"/>
      <c r="H28" s="11"/>
      <c r="I28" s="10"/>
    </row>
    <row r="29" spans="1:9" x14ac:dyDescent="0.25">
      <c r="A29" s="1"/>
      <c r="B29" s="1"/>
      <c r="C29" s="1"/>
      <c r="D29" s="1"/>
      <c r="E29" s="1"/>
      <c r="F29" s="1"/>
      <c r="G29" s="27"/>
      <c r="H29" s="1"/>
      <c r="I29" s="1"/>
    </row>
    <row r="30" spans="1:9" ht="21" thickBot="1" x14ac:dyDescent="0.35">
      <c r="A30" s="148" t="s">
        <v>50</v>
      </c>
      <c r="B30" s="148"/>
      <c r="C30" s="148"/>
      <c r="D30" s="148"/>
      <c r="E30" s="148"/>
      <c r="F30" s="148"/>
      <c r="G30" s="148"/>
      <c r="H30" s="148"/>
      <c r="I30" s="148"/>
    </row>
    <row r="31" spans="1:9" ht="43.9" customHeight="1" thickBot="1" x14ac:dyDescent="0.3">
      <c r="A31" s="151"/>
      <c r="B31" s="152"/>
      <c r="C31" s="116"/>
      <c r="D31" s="117" t="str">
        <f t="shared" ref="D31:I31" si="6">D7</f>
        <v>2025/26 Budget</v>
      </c>
      <c r="E31" s="117" t="str">
        <f t="shared" si="6"/>
        <v>July-Sept 2025</v>
      </c>
      <c r="F31" s="117" t="str">
        <f t="shared" si="6"/>
        <v>October 2025</v>
      </c>
      <c r="G31" s="117" t="str">
        <f t="shared" si="6"/>
        <v>2025/26 YTD Actual</v>
      </c>
      <c r="H31" s="117" t="str">
        <f t="shared" si="6"/>
        <v>33% of Budget</v>
      </c>
      <c r="I31" s="117" t="str">
        <f t="shared" si="6"/>
        <v>2024/25 Prior Year</v>
      </c>
    </row>
    <row r="32" spans="1:9" ht="18.75" thickBot="1" x14ac:dyDescent="0.3">
      <c r="A32" s="77" t="s">
        <v>0</v>
      </c>
      <c r="B32" s="78"/>
      <c r="C32" s="78"/>
      <c r="D32" s="78"/>
      <c r="E32" s="78"/>
      <c r="F32" s="78"/>
      <c r="G32" s="78"/>
      <c r="H32" s="78"/>
      <c r="I32" s="79"/>
    </row>
    <row r="33" spans="1:11" ht="6" customHeight="1" thickBot="1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11" ht="15.75" thickBot="1" x14ac:dyDescent="0.3">
      <c r="A34" s="1"/>
      <c r="B34" s="90" t="s">
        <v>17</v>
      </c>
      <c r="C34" s="98"/>
      <c r="D34" s="104">
        <v>0</v>
      </c>
      <c r="E34" s="104">
        <v>1388.81</v>
      </c>
      <c r="F34" s="104"/>
      <c r="G34" s="104">
        <v>0</v>
      </c>
      <c r="H34" s="93"/>
      <c r="I34" s="108">
        <v>0</v>
      </c>
    </row>
    <row r="35" spans="1:11" ht="15.75" thickBot="1" x14ac:dyDescent="0.3"/>
    <row r="36" spans="1:11" ht="15.75" thickBot="1" x14ac:dyDescent="0.3">
      <c r="A36" s="1"/>
      <c r="B36" s="90" t="s">
        <v>34</v>
      </c>
      <c r="C36" s="109"/>
      <c r="D36" s="91">
        <v>585000</v>
      </c>
      <c r="E36" s="91">
        <v>5631.68</v>
      </c>
      <c r="F36" s="91">
        <v>30324.400000000001</v>
      </c>
      <c r="G36" s="92">
        <f>SUM(E36:F36)</f>
        <v>35956.080000000002</v>
      </c>
      <c r="H36" s="93">
        <f t="shared" ref="H36:H37" si="7">G36/D36</f>
        <v>6.1463384615384621E-2</v>
      </c>
      <c r="I36" s="94">
        <v>533652.06999999995</v>
      </c>
    </row>
    <row r="37" spans="1:11" ht="15.75" thickBot="1" x14ac:dyDescent="0.3">
      <c r="A37" s="1"/>
      <c r="B37" s="1"/>
      <c r="C37" s="90" t="s">
        <v>6</v>
      </c>
      <c r="D37" s="104">
        <f>SUM(D34:D36)</f>
        <v>585000</v>
      </c>
      <c r="E37" s="104">
        <f t="shared" ref="E37:G37" si="8">SUM(E34:E36)</f>
        <v>7020.49</v>
      </c>
      <c r="F37" s="104">
        <f t="shared" si="8"/>
        <v>30324.400000000001</v>
      </c>
      <c r="G37" s="104">
        <f t="shared" si="8"/>
        <v>35956.080000000002</v>
      </c>
      <c r="H37" s="93">
        <f t="shared" si="7"/>
        <v>6.1463384615384621E-2</v>
      </c>
      <c r="I37" s="104">
        <f>SUM(I34:I36)</f>
        <v>533652.06999999995</v>
      </c>
      <c r="K37" s="26"/>
    </row>
    <row r="38" spans="1:11" x14ac:dyDescent="0.25">
      <c r="A38" s="1"/>
      <c r="B38" s="24"/>
      <c r="C38" s="1"/>
      <c r="D38" s="10"/>
      <c r="E38" s="10"/>
      <c r="F38" s="10"/>
      <c r="G38" s="10"/>
      <c r="H38" s="11"/>
      <c r="I38" s="10"/>
    </row>
    <row r="39" spans="1:11" ht="15.75" thickBot="1" x14ac:dyDescent="0.3">
      <c r="A39" s="1"/>
      <c r="B39" s="1"/>
      <c r="C39" s="1"/>
      <c r="D39" s="1"/>
      <c r="E39" s="1"/>
      <c r="F39" s="1"/>
      <c r="G39" s="27"/>
      <c r="H39" s="1"/>
      <c r="I39" s="1"/>
    </row>
    <row r="40" spans="1:11" ht="18.75" thickBot="1" x14ac:dyDescent="0.3">
      <c r="A40" s="77" t="s">
        <v>7</v>
      </c>
      <c r="B40" s="78"/>
      <c r="C40" s="78"/>
      <c r="D40" s="78"/>
      <c r="E40" s="78"/>
      <c r="F40" s="78"/>
      <c r="G40" s="78"/>
      <c r="H40" s="78"/>
      <c r="I40" s="79"/>
    </row>
    <row r="41" spans="1:11" ht="5.45" customHeight="1" thickBot="1" x14ac:dyDescent="0.3">
      <c r="A41" s="1"/>
      <c r="B41" s="1"/>
      <c r="C41" s="1"/>
      <c r="D41" s="7"/>
      <c r="E41" s="7"/>
      <c r="F41" s="7"/>
      <c r="G41" s="7"/>
      <c r="H41" s="1"/>
      <c r="I41" s="7"/>
    </row>
    <row r="42" spans="1:11" ht="15.75" thickBot="1" x14ac:dyDescent="0.3">
      <c r="A42" s="1"/>
      <c r="B42" s="90" t="s">
        <v>11</v>
      </c>
      <c r="C42" s="98"/>
      <c r="D42" s="110">
        <v>585000</v>
      </c>
      <c r="E42" s="110">
        <v>0</v>
      </c>
      <c r="F42" s="110">
        <v>0</v>
      </c>
      <c r="G42" s="110">
        <f>SUM(E42:F42)</f>
        <v>0</v>
      </c>
      <c r="H42" s="110">
        <v>0</v>
      </c>
      <c r="I42" s="111">
        <v>581622.5</v>
      </c>
    </row>
    <row r="43" spans="1:11" ht="5.45" customHeight="1" thickBot="1" x14ac:dyDescent="0.3">
      <c r="A43" s="1"/>
      <c r="B43" s="1"/>
      <c r="C43" s="1"/>
      <c r="D43" s="112"/>
      <c r="E43" s="112"/>
      <c r="F43" s="112"/>
      <c r="G43" s="112"/>
      <c r="H43" s="1"/>
      <c r="I43" s="112"/>
    </row>
    <row r="44" spans="1:11" ht="15.75" thickBot="1" x14ac:dyDescent="0.3">
      <c r="A44" s="1"/>
      <c r="B44" s="90" t="s">
        <v>15</v>
      </c>
      <c r="C44" s="98"/>
      <c r="D44" s="113">
        <f>SUM(D41:D43)</f>
        <v>585000</v>
      </c>
      <c r="E44" s="113">
        <f t="shared" ref="E44:F44" si="9">SUM(E41:E43)</f>
        <v>0</v>
      </c>
      <c r="F44" s="113">
        <f t="shared" si="9"/>
        <v>0</v>
      </c>
      <c r="G44" s="113">
        <f>SUM(G41:G43)</f>
        <v>0</v>
      </c>
      <c r="H44" s="114">
        <f t="shared" ref="H44" si="10">G44/D44</f>
        <v>0</v>
      </c>
      <c r="I44" s="115">
        <f>SUM(I41:I43)</f>
        <v>581622.5</v>
      </c>
    </row>
    <row r="45" spans="1:11" ht="15.75" thickBot="1" x14ac:dyDescent="0.3">
      <c r="A45" s="1"/>
      <c r="B45" s="90" t="s">
        <v>16</v>
      </c>
      <c r="C45" s="98"/>
      <c r="D45" s="106">
        <f>D37-D44</f>
        <v>0</v>
      </c>
      <c r="E45" s="106">
        <f t="shared" ref="E45:F45" si="11">E37-E44</f>
        <v>7020.49</v>
      </c>
      <c r="F45" s="106">
        <f t="shared" si="11"/>
        <v>30324.400000000001</v>
      </c>
      <c r="G45" s="106">
        <f>G37-G44</f>
        <v>35956.080000000002</v>
      </c>
      <c r="H45" s="93"/>
      <c r="I45" s="107"/>
    </row>
    <row r="46" spans="1:11" ht="6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mergeCells count="4">
    <mergeCell ref="A6:I6"/>
    <mergeCell ref="A7:B7"/>
    <mergeCell ref="A30:I30"/>
    <mergeCell ref="A31:B31"/>
  </mergeCells>
  <printOptions horizontalCentered="1" verticalCentered="1"/>
  <pageMargins left="0.7" right="0.7" top="0.75" bottom="0.75" header="0.3" footer="0.3"/>
  <pageSetup scale="8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DBF3-3551-4159-AC28-7C12F12AC626}">
  <sheetPr>
    <pageSetUpPr fitToPage="1"/>
  </sheetPr>
  <dimension ref="A2:I58"/>
  <sheetViews>
    <sheetView zoomScale="73" workbookViewId="0">
      <selection activeCell="C16" sqref="C16"/>
    </sheetView>
  </sheetViews>
  <sheetFormatPr defaultColWidth="8.85546875" defaultRowHeight="15" x14ac:dyDescent="0.25"/>
  <cols>
    <col min="1" max="1" width="49.7109375" bestFit="1" customWidth="1"/>
    <col min="2" max="2" width="7.140625" customWidth="1"/>
    <col min="3" max="3" width="14.28515625" customWidth="1"/>
    <col min="4" max="4" width="18.7109375" bestFit="1" customWidth="1"/>
    <col min="5" max="5" width="18.28515625" customWidth="1"/>
    <col min="6" max="6" width="11.7109375" bestFit="1" customWidth="1"/>
    <col min="7" max="7" width="14.140625" customWidth="1"/>
    <col min="8" max="9" width="9.140625" bestFit="1" customWidth="1"/>
  </cols>
  <sheetData>
    <row r="2" spans="1:9" x14ac:dyDescent="0.25">
      <c r="C2" s="3" t="str">
        <f>'General Fund'!F2</f>
        <v>FINANCIAL DASHBOARD</v>
      </c>
    </row>
    <row r="3" spans="1:9" x14ac:dyDescent="0.25">
      <c r="C3" s="156">
        <f>'General Fund'!F3</f>
        <v>45961</v>
      </c>
    </row>
    <row r="4" spans="1:9" x14ac:dyDescent="0.25">
      <c r="C4" s="3" t="str">
        <f>'General Fund'!F4</f>
        <v>33% OF TOTAL BUDGET</v>
      </c>
    </row>
    <row r="11" spans="1:9" ht="15.75" x14ac:dyDescent="0.25">
      <c r="A11" s="29" t="s">
        <v>79</v>
      </c>
      <c r="B11" s="30"/>
      <c r="C11" s="30"/>
      <c r="D11" s="30"/>
      <c r="E11" s="30"/>
      <c r="F11" s="30"/>
      <c r="G11" s="15"/>
      <c r="H11" s="15"/>
      <c r="I11" s="15"/>
    </row>
    <row r="12" spans="1:9" ht="15.75" x14ac:dyDescent="0.25">
      <c r="A12" s="30"/>
      <c r="B12" s="30"/>
      <c r="C12" s="31" t="s">
        <v>22</v>
      </c>
      <c r="D12" s="31" t="s">
        <v>23</v>
      </c>
      <c r="E12" s="31" t="s">
        <v>24</v>
      </c>
      <c r="F12" s="31" t="s">
        <v>25</v>
      </c>
      <c r="H12" s="15"/>
      <c r="I12" s="15"/>
    </row>
    <row r="13" spans="1:9" ht="15.75" x14ac:dyDescent="0.25">
      <c r="A13" s="35" t="s">
        <v>77</v>
      </c>
      <c r="B13" s="37"/>
      <c r="C13" s="36">
        <v>157576.67000000001</v>
      </c>
      <c r="D13" s="36">
        <v>14052.55</v>
      </c>
      <c r="E13" s="36">
        <v>26678.32</v>
      </c>
      <c r="F13" s="38">
        <v>25060.71</v>
      </c>
      <c r="H13" s="15"/>
      <c r="I13" s="15"/>
    </row>
    <row r="14" spans="1:9" ht="10.15" customHeight="1" x14ac:dyDescent="0.25">
      <c r="A14" s="30"/>
      <c r="B14" s="30"/>
      <c r="C14" s="30"/>
      <c r="D14" s="30"/>
      <c r="E14" s="30"/>
      <c r="F14" s="30"/>
      <c r="H14" s="15"/>
      <c r="I14" s="15"/>
    </row>
    <row r="15" spans="1:9" ht="15.75" x14ac:dyDescent="0.25">
      <c r="A15" s="35" t="s">
        <v>78</v>
      </c>
      <c r="B15" s="37"/>
      <c r="C15" s="36">
        <v>198376.84</v>
      </c>
      <c r="D15" s="36">
        <v>26382.959999999999</v>
      </c>
      <c r="E15" s="36">
        <v>36230.559999999998</v>
      </c>
      <c r="F15" s="38">
        <v>36668.68</v>
      </c>
      <c r="H15" s="15"/>
      <c r="I15" s="15"/>
    </row>
    <row r="16" spans="1:9" ht="15.75" x14ac:dyDescent="0.25">
      <c r="A16" s="30"/>
      <c r="B16" s="15"/>
      <c r="C16" s="15"/>
      <c r="D16" s="15"/>
      <c r="E16" s="15"/>
      <c r="F16" s="15"/>
      <c r="G16" s="15"/>
      <c r="H16" s="15"/>
      <c r="I16" s="15"/>
    </row>
    <row r="17" spans="1:9" ht="15.75" x14ac:dyDescent="0.25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15.75" x14ac:dyDescent="0.2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5.75" x14ac:dyDescent="0.25">
      <c r="A19" s="12" t="s">
        <v>58</v>
      </c>
      <c r="B19" s="15"/>
      <c r="C19" s="15"/>
      <c r="D19" s="155" t="s">
        <v>26</v>
      </c>
      <c r="E19" s="155"/>
      <c r="F19" s="15"/>
      <c r="G19" s="15"/>
      <c r="H19" s="15"/>
      <c r="I19" s="15"/>
    </row>
    <row r="20" spans="1:9" ht="15.75" x14ac:dyDescent="0.25">
      <c r="A20" s="16"/>
      <c r="B20" s="15"/>
      <c r="C20" s="17"/>
      <c r="D20" s="18">
        <v>2025</v>
      </c>
      <c r="E20" s="32">
        <v>2024</v>
      </c>
      <c r="F20" s="15"/>
      <c r="G20" s="19"/>
      <c r="H20" s="19"/>
      <c r="I20" s="19"/>
    </row>
    <row r="21" spans="1:9" ht="15.75" x14ac:dyDescent="0.25">
      <c r="A21" s="15" t="s">
        <v>28</v>
      </c>
      <c r="B21" s="20"/>
      <c r="C21" s="20"/>
      <c r="D21" s="28">
        <v>171483.42</v>
      </c>
      <c r="E21" s="28">
        <v>16413.990000000002</v>
      </c>
      <c r="F21" s="15"/>
      <c r="G21" s="22"/>
      <c r="H21" s="15"/>
      <c r="I21" s="15"/>
    </row>
    <row r="22" spans="1:9" ht="15.75" x14ac:dyDescent="0.25">
      <c r="A22" s="15" t="s">
        <v>30</v>
      </c>
      <c r="B22" s="20"/>
      <c r="C22" s="20"/>
      <c r="D22" s="28">
        <v>4433.84</v>
      </c>
      <c r="E22" s="28">
        <v>4947.97</v>
      </c>
      <c r="F22" s="15"/>
      <c r="G22" s="22"/>
      <c r="H22" s="15"/>
      <c r="I22" s="15"/>
    </row>
    <row r="23" spans="1:9" ht="15.75" x14ac:dyDescent="0.25">
      <c r="A23" s="15" t="s">
        <v>27</v>
      </c>
      <c r="B23" s="20"/>
      <c r="C23" s="20"/>
      <c r="D23" s="28">
        <v>1426.07</v>
      </c>
      <c r="E23" s="28">
        <v>6997108.8499999996</v>
      </c>
      <c r="F23" s="15"/>
      <c r="G23" s="15"/>
      <c r="H23" s="15"/>
      <c r="I23" s="15"/>
    </row>
    <row r="24" spans="1:9" ht="15.75" x14ac:dyDescent="0.25">
      <c r="A24" s="15" t="s">
        <v>33</v>
      </c>
      <c r="B24" s="20"/>
      <c r="D24" s="28">
        <v>110430.53</v>
      </c>
      <c r="E24" s="28">
        <v>643478.63</v>
      </c>
      <c r="F24" s="15"/>
      <c r="G24" s="15"/>
      <c r="H24" s="15"/>
      <c r="I24" s="15"/>
    </row>
    <row r="25" spans="1:9" ht="15.75" x14ac:dyDescent="0.25">
      <c r="A25" s="15" t="s">
        <v>31</v>
      </c>
      <c r="B25" s="20"/>
      <c r="C25" s="20"/>
      <c r="D25" s="28">
        <v>8966.52</v>
      </c>
      <c r="E25" s="28">
        <v>136221.1</v>
      </c>
      <c r="F25" s="15"/>
      <c r="G25" s="15"/>
      <c r="H25" s="15"/>
      <c r="I25" s="15"/>
    </row>
    <row r="26" spans="1:9" ht="15.75" x14ac:dyDescent="0.25">
      <c r="A26" s="12" t="s">
        <v>75</v>
      </c>
      <c r="B26" s="13"/>
      <c r="C26" s="20"/>
      <c r="D26" s="23">
        <f>SUM(D21:D25)</f>
        <v>296740.38</v>
      </c>
      <c r="E26" s="23">
        <f>SUM(E21:E25)</f>
        <v>7798170.5399999991</v>
      </c>
      <c r="F26" s="15"/>
      <c r="G26" s="15"/>
      <c r="H26" s="15"/>
      <c r="I26" s="15"/>
    </row>
    <row r="27" spans="1:9" ht="15.75" x14ac:dyDescent="0.25">
      <c r="A27" s="12"/>
      <c r="B27" s="13"/>
      <c r="C27" s="14"/>
      <c r="D27" s="14"/>
      <c r="E27" s="14"/>
      <c r="F27" s="15"/>
      <c r="G27" s="15"/>
      <c r="H27" s="15"/>
      <c r="I27" s="15"/>
    </row>
    <row r="28" spans="1:9" ht="15.75" x14ac:dyDescent="0.25">
      <c r="A28" s="15" t="s">
        <v>29</v>
      </c>
      <c r="B28" s="20"/>
      <c r="D28" s="28">
        <v>193913.43</v>
      </c>
      <c r="E28" s="28">
        <v>328256.45</v>
      </c>
      <c r="F28" s="15"/>
      <c r="G28" s="15"/>
      <c r="H28" s="15"/>
      <c r="I28" s="15"/>
    </row>
    <row r="29" spans="1:9" ht="15.75" x14ac:dyDescent="0.25">
      <c r="A29" s="12" t="s">
        <v>61</v>
      </c>
      <c r="B29" s="13"/>
      <c r="D29" s="23">
        <f>SUM(D28)</f>
        <v>193913.43</v>
      </c>
      <c r="E29" s="23">
        <f>SUM(E28)</f>
        <v>328256.45</v>
      </c>
      <c r="F29" s="15"/>
      <c r="G29" s="15"/>
      <c r="H29" s="15"/>
      <c r="I29" s="15"/>
    </row>
    <row r="30" spans="1:9" ht="15.75" x14ac:dyDescent="0.25">
      <c r="A30" s="15"/>
      <c r="B30" s="20"/>
      <c r="D30" s="21"/>
      <c r="E30" s="21"/>
      <c r="F30" s="15"/>
      <c r="G30" s="15"/>
      <c r="H30" s="15"/>
      <c r="I30" s="15"/>
    </row>
    <row r="31" spans="1:9" ht="15.75" x14ac:dyDescent="0.25">
      <c r="A31" s="15" t="s">
        <v>56</v>
      </c>
      <c r="B31" s="20"/>
      <c r="C31" s="20"/>
      <c r="D31" s="28">
        <v>1436982.93</v>
      </c>
      <c r="E31" s="28">
        <v>38820.92</v>
      </c>
      <c r="F31" s="15"/>
      <c r="G31" s="22"/>
      <c r="H31" s="15"/>
      <c r="I31" s="15"/>
    </row>
    <row r="32" spans="1:9" ht="15.75" x14ac:dyDescent="0.25">
      <c r="A32" s="25" t="s">
        <v>36</v>
      </c>
      <c r="B32" s="15"/>
      <c r="C32" s="17"/>
      <c r="D32" s="39">
        <v>39972.9</v>
      </c>
      <c r="E32" s="28">
        <v>0</v>
      </c>
      <c r="F32" s="15"/>
      <c r="G32" s="19"/>
      <c r="H32" s="19"/>
      <c r="I32" s="19"/>
    </row>
    <row r="33" spans="1:9" ht="15.75" x14ac:dyDescent="0.25">
      <c r="A33" s="25" t="s">
        <v>49</v>
      </c>
      <c r="B33" s="15"/>
      <c r="C33" s="17"/>
      <c r="D33" s="39">
        <v>16184.96</v>
      </c>
      <c r="E33" s="28">
        <v>0</v>
      </c>
      <c r="F33" s="15"/>
      <c r="G33" s="19"/>
      <c r="H33" s="19"/>
      <c r="I33" s="19"/>
    </row>
    <row r="34" spans="1:9" ht="15.75" x14ac:dyDescent="0.25">
      <c r="A34" s="12" t="s">
        <v>60</v>
      </c>
      <c r="B34" s="13"/>
      <c r="D34" s="23">
        <f>SUM(D31:D33)</f>
        <v>1493140.7899999998</v>
      </c>
      <c r="E34" s="23">
        <f>SUM(E31:E33)</f>
        <v>38820.92</v>
      </c>
      <c r="F34" s="15"/>
      <c r="G34" s="15"/>
      <c r="H34" s="15"/>
      <c r="I34" s="15"/>
    </row>
    <row r="35" spans="1:9" ht="15.75" x14ac:dyDescent="0.25">
      <c r="A35" s="12"/>
      <c r="B35" s="13"/>
      <c r="D35" s="14"/>
      <c r="E35" s="14"/>
      <c r="F35" s="15"/>
      <c r="G35" s="15"/>
      <c r="H35" s="15"/>
      <c r="I35" s="15"/>
    </row>
    <row r="36" spans="1:9" ht="15.75" x14ac:dyDescent="0.25">
      <c r="A36" s="15"/>
      <c r="B36" s="15"/>
      <c r="C36" s="21"/>
      <c r="D36" s="15"/>
      <c r="E36" s="15"/>
      <c r="F36" s="15"/>
      <c r="G36" s="15"/>
      <c r="H36" s="15"/>
      <c r="I36" s="15"/>
    </row>
    <row r="37" spans="1:9" ht="15.75" x14ac:dyDescent="0.25">
      <c r="A37" s="12" t="s">
        <v>37</v>
      </c>
      <c r="B37" s="15"/>
      <c r="C37" s="21"/>
      <c r="D37" s="15"/>
      <c r="E37" s="15"/>
      <c r="F37" s="15"/>
      <c r="G37" s="15"/>
      <c r="H37" s="15"/>
      <c r="I37" s="15"/>
    </row>
    <row r="38" spans="1:9" ht="15.75" x14ac:dyDescent="0.25">
      <c r="A38" s="12" t="s">
        <v>38</v>
      </c>
      <c r="B38" s="15"/>
      <c r="C38" s="21"/>
      <c r="D38" s="15"/>
      <c r="E38" s="15"/>
      <c r="F38" s="15"/>
      <c r="G38" s="15"/>
      <c r="H38" s="15"/>
      <c r="I38" s="15"/>
    </row>
    <row r="39" spans="1:9" ht="15.75" x14ac:dyDescent="0.25">
      <c r="A39" s="15" t="s">
        <v>39</v>
      </c>
      <c r="B39" s="15"/>
      <c r="C39" s="21"/>
      <c r="D39" s="21">
        <v>7000000</v>
      </c>
      <c r="E39" s="15"/>
      <c r="F39" s="15"/>
      <c r="G39" s="15"/>
      <c r="H39" s="15"/>
      <c r="I39" s="15"/>
    </row>
    <row r="40" spans="1:9" ht="15.75" x14ac:dyDescent="0.25">
      <c r="A40" s="15" t="s">
        <v>40</v>
      </c>
      <c r="B40" s="15"/>
      <c r="C40" s="21"/>
      <c r="D40" s="28">
        <v>55500</v>
      </c>
      <c r="E40" s="15"/>
      <c r="F40" s="15"/>
      <c r="G40" s="15"/>
      <c r="H40" s="15"/>
      <c r="I40" s="15"/>
    </row>
    <row r="41" spans="1:9" ht="15.75" x14ac:dyDescent="0.25">
      <c r="A41" s="15" t="s">
        <v>41</v>
      </c>
      <c r="B41" s="15"/>
      <c r="C41" s="21"/>
      <c r="D41" s="23">
        <v>6944500</v>
      </c>
      <c r="E41" s="15"/>
      <c r="F41" s="15"/>
      <c r="G41" s="15"/>
      <c r="H41" s="15"/>
      <c r="I41" s="15"/>
    </row>
    <row r="42" spans="1:9" ht="15.75" x14ac:dyDescent="0.25">
      <c r="A42" s="15"/>
      <c r="B42" s="15"/>
      <c r="C42" s="21"/>
      <c r="D42" s="15"/>
      <c r="E42" s="15"/>
      <c r="F42" s="15"/>
      <c r="G42" s="15"/>
      <c r="H42" s="15"/>
      <c r="I42" s="15"/>
    </row>
    <row r="43" spans="1:9" ht="15.75" x14ac:dyDescent="0.25">
      <c r="A43" s="15" t="s">
        <v>42</v>
      </c>
      <c r="B43" s="15"/>
      <c r="C43" s="21"/>
      <c r="D43" s="21">
        <v>979965.97</v>
      </c>
      <c r="E43" s="15"/>
      <c r="F43" s="15"/>
      <c r="G43" s="15"/>
      <c r="H43" s="15"/>
      <c r="I43" s="15"/>
    </row>
    <row r="44" spans="1:9" ht="15.75" x14ac:dyDescent="0.25">
      <c r="A44" s="15" t="s">
        <v>43</v>
      </c>
      <c r="B44" s="15"/>
      <c r="C44" s="21"/>
      <c r="D44" s="28">
        <v>979965.97</v>
      </c>
      <c r="E44" s="15"/>
      <c r="F44" s="15"/>
      <c r="G44" s="15"/>
      <c r="H44" s="15"/>
      <c r="I44" s="15"/>
    </row>
    <row r="45" spans="1:9" ht="15.75" x14ac:dyDescent="0.25">
      <c r="A45" s="15" t="s">
        <v>44</v>
      </c>
      <c r="B45" s="15"/>
      <c r="C45" s="21"/>
      <c r="D45" s="23">
        <f>D43-D44</f>
        <v>0</v>
      </c>
    </row>
    <row r="46" spans="1:9" ht="15.75" x14ac:dyDescent="0.25">
      <c r="A46" s="15"/>
      <c r="B46" s="15"/>
      <c r="C46" s="21"/>
      <c r="D46" s="21"/>
    </row>
    <row r="47" spans="1:9" ht="15.75" x14ac:dyDescent="0.25">
      <c r="A47" s="15" t="s">
        <v>45</v>
      </c>
      <c r="B47" s="15"/>
      <c r="C47" s="21"/>
      <c r="D47" s="28">
        <v>5964534.0300000003</v>
      </c>
    </row>
    <row r="48" spans="1:9" ht="15.75" x14ac:dyDescent="0.25">
      <c r="A48" s="30" t="s">
        <v>46</v>
      </c>
      <c r="B48" s="30"/>
      <c r="C48" s="28"/>
      <c r="D48" s="28">
        <v>5008098.05</v>
      </c>
    </row>
    <row r="49" spans="1:4" ht="15.75" x14ac:dyDescent="0.25">
      <c r="A49" s="15" t="s">
        <v>47</v>
      </c>
      <c r="B49" s="15"/>
      <c r="C49" s="21"/>
      <c r="D49" s="28">
        <v>5106.58</v>
      </c>
    </row>
    <row r="50" spans="1:4" ht="15.75" x14ac:dyDescent="0.25">
      <c r="A50" s="15" t="s">
        <v>48</v>
      </c>
      <c r="B50" s="15"/>
      <c r="C50" s="21"/>
      <c r="D50" s="23">
        <f>D47-D48-D49</f>
        <v>951329.40000000049</v>
      </c>
    </row>
    <row r="53" spans="1:4" ht="15.75" x14ac:dyDescent="0.25">
      <c r="A53" s="12"/>
    </row>
    <row r="54" spans="1:4" ht="15.75" x14ac:dyDescent="0.25">
      <c r="A54" s="15"/>
      <c r="D54" s="28"/>
    </row>
    <row r="55" spans="1:4" ht="15.75" x14ac:dyDescent="0.25">
      <c r="A55" s="15"/>
      <c r="D55" s="28"/>
    </row>
    <row r="56" spans="1:4" ht="15.75" x14ac:dyDescent="0.25">
      <c r="A56" s="15"/>
      <c r="D56" s="28"/>
    </row>
    <row r="57" spans="1:4" ht="15.75" x14ac:dyDescent="0.25">
      <c r="A57" s="15"/>
      <c r="D57" s="28"/>
    </row>
    <row r="58" spans="1:4" ht="15.75" x14ac:dyDescent="0.25">
      <c r="A58" s="15"/>
      <c r="D58" s="157"/>
    </row>
  </sheetData>
  <mergeCells count="1">
    <mergeCell ref="D19:E19"/>
  </mergeCells>
  <pageMargins left="0.7" right="0.7" top="0.75" bottom="0.75" header="0.3" footer="0.3"/>
  <pageSetup scale="75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Fund</vt:lpstr>
      <vt:lpstr>Capital Fund &amp; Bond Debt Svc</vt:lpstr>
      <vt:lpstr>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Kristal Hughes</dc:creator>
  <cp:lastModifiedBy>leeann patton</cp:lastModifiedBy>
  <cp:lastPrinted>2025-09-24T02:01:31Z</cp:lastPrinted>
  <dcterms:created xsi:type="dcterms:W3CDTF">2024-10-13T00:30:54Z</dcterms:created>
  <dcterms:modified xsi:type="dcterms:W3CDTF">2025-11-15T21:48:59Z</dcterms:modified>
</cp:coreProperties>
</file>